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comments1.xml" ContentType="application/vnd.openxmlformats-officedocument.spreadsheetml.comment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2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worksheetdrawing1.xml" ContentType="application/vnd.openxmlformats-officedocument.drawing+xml"/>
  <Override PartName="/xl/drawings/worksheetdrawing2.xml" ContentType="application/vnd.openxmlformats-officedocument.drawing+xml"/>
  <Override PartName="/xl/drawings/worksheetdrawing3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<Relationships xmlns="http://schemas.openxmlformats.org/package/2006/relationships"><Relationship Id="rId3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מעקב שוטף" sheetId="1" r:id="rId4"/>
    <sheet state="visible" name="גיליון עזר" sheetId="2" r:id="rId5"/>
    <sheet state="visible" name="פיווט - שוטף" sheetId="3" r:id="rId6"/>
  </sheets>
  <definedNames>
    <definedName localSheetId="0" name="Print_Titles">'מעקב שוטף'!$1:$1</definedName>
    <definedName hidden="1" localSheetId="0" name="_xlnm._FilterDatabase">'מעקב שוטף'!$A$1:$R$135</definedName>
  </definedNames>
  <calcPr/>
  <pivotCaches>
    <pivotCache cacheId="0" r:id="rId7"/>
  </pivotCaches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D6">
      <text>
        <t xml:space="preserve">
לפי נתוני המוא"ז</t>
      </text>
    </comment>
    <comment authorId="0" ref="D25">
      <text>
        <t xml:space="preserve">מיכל אמיתי:
הערכה עפ"י חלקה היחסי (לפי נתוני הועדה) מכלל אוכלוסיית בסמ"ה  - 8657 נפש</t>
      </text>
    </comment>
    <comment authorId="0" ref="D39">
      <text>
        <t xml:space="preserve">מיכל אמיתי:
הערכה עפ"י חלקו היחסי (לפי נתוני הועדה) מכלל אוכלוסיית מעלה עירון - 13,873 נפש</t>
      </text>
    </comment>
    <comment authorId="0" ref="D77">
      <text>
        <t xml:space="preserve">
לפי נתוני תכנית המתאר מנה הנישוב בשנת 2011 כ- 4,000 נ'!</t>
      </text>
    </comment>
    <comment authorId="0" ref="D78">
      <text>
        <t xml:space="preserve">מיכל אמיתי:
הערכה עפ"י חלקם היחסי (לפי נתוני הועדה) מכלל אוכלוסיית מעלה עירון - 13,873 נפש</t>
      </text>
    </comment>
    <comment authorId="0" ref="D79">
      <text>
        <t xml:space="preserve">מיכל אמיתי:
הערכה עפ"י חלקה היחסי (לפי נתוני הועדה) מכלל אוכלוסיית בסמ"ה  - 8657 נפש</t>
      </text>
    </comment>
    <comment authorId="0" ref="D93">
      <text>
        <t xml:space="preserve">מיכל אמיתי:
הערכה עפ"י חלקו היחסי (לפי נתוני הועדה) מכלל אוכלוסיית מעלה עירון - 13,873 נפש</t>
      </text>
    </comment>
    <comment authorId="0" ref="D102">
      <text>
        <t xml:space="preserve">מיכל אמיתי:
הערכה עפ"י חלקה היחסי (לפי נתוני הועדה) מכלל אוכלוסיית בסמ"ה  - 8657 נפש</t>
      </text>
    </comment>
  </commentList>
</comments>
</file>

<file path=xl/sharedStrings.xml><?xml version="1.0" encoding="utf-8"?>
<sst xmlns="http://schemas.openxmlformats.org/spreadsheetml/2006/main" count="1485" uniqueCount="229">
  <si>
    <t>שם הרשות</t>
  </si>
  <si>
    <t>סוג ישות מוניציפלית</t>
  </si>
  <si>
    <t>מספר ישובים</t>
  </si>
  <si>
    <t>אוכלוסייה 
(למס 2014)</t>
  </si>
  <si>
    <t>מחוז</t>
  </si>
  <si>
    <t>ועדה מקומית</t>
  </si>
  <si>
    <t>סטטוס עדכני
(מ- 2000 ואילך)</t>
  </si>
  <si>
    <t>מספר תכנית</t>
  </si>
  <si>
    <t>שנת אישור</t>
  </si>
  <si>
    <t>גורם מקדם</t>
  </si>
  <si>
    <t>תת גורם מקדם</t>
  </si>
  <si>
    <t>מגזר (מינהל התכנון)</t>
  </si>
  <si>
    <t xml:space="preserve">קוד למס </t>
  </si>
  <si>
    <t>תאריך עדכון</t>
  </si>
  <si>
    <t>קיים בסרביס?</t>
  </si>
  <si>
    <t>סוג תכנית</t>
  </si>
  <si>
    <t>סטטוס התכנית</t>
  </si>
  <si>
    <t>תאריך עדכון בGIS</t>
  </si>
  <si>
    <t>אבו גוש</t>
  </si>
  <si>
    <t>מועצה מקומית</t>
  </si>
  <si>
    <t>ירושלים</t>
  </si>
  <si>
    <t>הראל</t>
  </si>
  <si>
    <t>בהליך סטטוטורי</t>
  </si>
  <si>
    <t>מינהל התכנון</t>
  </si>
  <si>
    <t>מטה</t>
  </si>
  <si>
    <t>ערבי</t>
  </si>
  <si>
    <t>31.12.2016</t>
  </si>
  <si>
    <t>26/07/2015</t>
  </si>
  <si>
    <t>אבו סולוב</t>
  </si>
  <si>
    <t>אחר</t>
  </si>
  <si>
    <t>דרום</t>
  </si>
  <si>
    <t>אבו בסמה</t>
  </si>
  <si>
    <t>בדואי</t>
  </si>
  <si>
    <t>אבו סנאן</t>
  </si>
  <si>
    <t>צפון</t>
  </si>
  <si>
    <t>הגליל המרכזי</t>
  </si>
  <si>
    <t>בהליך תכנון</t>
  </si>
  <si>
    <t>דרוזי</t>
  </si>
  <si>
    <t>אבו קורינאת</t>
  </si>
  <si>
    <t>ועד מקומי</t>
  </si>
  <si>
    <t>בתוקף</t>
  </si>
  <si>
    <t>אבו תלול</t>
  </si>
  <si>
    <t>רשות ו/או וועדה מקומית</t>
  </si>
  <si>
    <t>רשות מקומית</t>
  </si>
  <si>
    <t>כן</t>
  </si>
  <si>
    <t>וקטור</t>
  </si>
  <si>
    <t>מאושר</t>
  </si>
  <si>
    <t>אבטין</t>
  </si>
  <si>
    <t>חיפה</t>
  </si>
  <si>
    <t>זבולון</t>
  </si>
  <si>
    <t>מינהל התכנון+גוף ממשלתי</t>
  </si>
  <si>
    <t>ראסטר</t>
  </si>
  <si>
    <t>אום אל פחם</t>
  </si>
  <si>
    <t>עירייה</t>
  </si>
  <si>
    <t>עירון</t>
  </si>
  <si>
    <t>אום אל קוטוף</t>
  </si>
  <si>
    <t>מנשה אלונה</t>
  </si>
  <si>
    <t>אום בטין</t>
  </si>
  <si>
    <t>מינהל התכנון+רשות</t>
  </si>
  <si>
    <t>אכסאל</t>
  </si>
  <si>
    <t>מבוא העמקים</t>
  </si>
  <si>
    <t>אל-עריאן</t>
  </si>
  <si>
    <t>אל סייד</t>
  </si>
  <si>
    <t>אל עזי</t>
  </si>
  <si>
    <t>יואב</t>
  </si>
  <si>
    <t>אעבלין</t>
  </si>
  <si>
    <t>גבעות אלונים</t>
  </si>
  <si>
    <t>באקה אל-גרביה</t>
  </si>
  <si>
    <t>בועיינה - נוג'ידאת</t>
  </si>
  <si>
    <t>גליל מזרחי</t>
  </si>
  <si>
    <t>בוקעאתא</t>
  </si>
  <si>
    <t>מעלה חרמון</t>
  </si>
  <si>
    <t>ביר אל מכסור</t>
  </si>
  <si>
    <t>ביר הדאג'</t>
  </si>
  <si>
    <t>הרשות  להסדרת התיישבות הבדואים</t>
  </si>
  <si>
    <t>בית ג'ן</t>
  </si>
  <si>
    <t>מעלה נפתלי</t>
  </si>
  <si>
    <t>מופקד</t>
  </si>
  <si>
    <t>בסמת טבעון</t>
  </si>
  <si>
    <t>בענה</t>
  </si>
  <si>
    <t>בקעת בית הכרם</t>
  </si>
  <si>
    <t>טרום תכנון</t>
  </si>
  <si>
    <t>ברטעה (בסמ"ה)</t>
  </si>
  <si>
    <t>ג'דיידה-מכר</t>
  </si>
  <si>
    <t>ג'וליס</t>
  </si>
  <si>
    <t>ג'לג'וליה</t>
  </si>
  <si>
    <t>מרכז</t>
  </si>
  <si>
    <t>קסם</t>
  </si>
  <si>
    <t>ג'סר א-זרקא</t>
  </si>
  <si>
    <t>שומרון</t>
  </si>
  <si>
    <t>ג'ת</t>
  </si>
  <si>
    <t>גוש חלב (ג'יש)</t>
  </si>
  <si>
    <t>דאלית אל כרמל</t>
  </si>
  <si>
    <t>רכס הכרמל</t>
  </si>
  <si>
    <t>דבוריה</t>
  </si>
  <si>
    <t>דחי</t>
  </si>
  <si>
    <t>דייר אל-אסד</t>
  </si>
  <si>
    <t>דייר חנא</t>
  </si>
  <si>
    <t>לב הגליל</t>
  </si>
  <si>
    <t>דמיידה</t>
  </si>
  <si>
    <t>משגב</t>
  </si>
  <si>
    <t>דריג'את</t>
  </si>
  <si>
    <t>2007
2004</t>
  </si>
  <si>
    <t>זלפה</t>
  </si>
  <si>
    <t>זמר</t>
  </si>
  <si>
    <t>מזרח השרון</t>
  </si>
  <si>
    <t>זרזיר</t>
  </si>
  <si>
    <t>יזרעאלים</t>
  </si>
  <si>
    <t>ח'ואלד</t>
  </si>
  <si>
    <t>חוסניה</t>
  </si>
  <si>
    <t>חורה</t>
  </si>
  <si>
    <t>שמעונים</t>
  </si>
  <si>
    <t>חורפיש</t>
  </si>
  <si>
    <t xml:space="preserve">חמאם
</t>
  </si>
  <si>
    <t>חמדון</t>
  </si>
  <si>
    <t>טובא-זנגריה</t>
  </si>
  <si>
    <t>אצבע הגליל</t>
  </si>
  <si>
    <t>טורעאן</t>
  </si>
  <si>
    <t>טייבה</t>
  </si>
  <si>
    <t>טייבה (בעמק)</t>
  </si>
  <si>
    <t>הגלבוע</t>
  </si>
  <si>
    <t>טירה</t>
  </si>
  <si>
    <t>טמרה</t>
  </si>
  <si>
    <t>מורדות הכרמל</t>
  </si>
  <si>
    <t>טמרה (יזרעאל)</t>
  </si>
  <si>
    <t>יאנוח-ג'ת</t>
  </si>
  <si>
    <t>שפלת הגליל</t>
  </si>
  <si>
    <t>יפיע</t>
  </si>
  <si>
    <t>ירכא</t>
  </si>
  <si>
    <t>כאבול</t>
  </si>
  <si>
    <t>כאוכב אבו אל-היג'א</t>
  </si>
  <si>
    <t>כחלה</t>
  </si>
  <si>
    <t>גורם ממשלתי</t>
  </si>
  <si>
    <t>כמאנה</t>
  </si>
  <si>
    <t>משרד הבינוי והשיכון</t>
  </si>
  <si>
    <t>כסייפה</t>
  </si>
  <si>
    <t xml:space="preserve">כסרא-סמיע </t>
  </si>
  <si>
    <t>מעלה הגליל</t>
  </si>
  <si>
    <t>כעבייה-טבאש-חג'גרה</t>
  </si>
  <si>
    <t>כפר ברא</t>
  </si>
  <si>
    <t>כפר יאסיף</t>
  </si>
  <si>
    <t>כפר כמא</t>
  </si>
  <si>
    <t>צ'רקסי</t>
  </si>
  <si>
    <t>כפר כנא</t>
  </si>
  <si>
    <t>כפר מנדא</t>
  </si>
  <si>
    <t>כפר מצר</t>
  </si>
  <si>
    <t>כפר קאסם</t>
  </si>
  <si>
    <t>כפר קרע</t>
  </si>
  <si>
    <t>לקיה</t>
  </si>
  <si>
    <t>מג'ד אל כרום</t>
  </si>
  <si>
    <t>מג'דל שמס</t>
  </si>
  <si>
    <t>מגאר</t>
  </si>
  <si>
    <t>ערבי-דרוזי</t>
  </si>
  <si>
    <t>מולדה</t>
  </si>
  <si>
    <t>מוסמוס, ביאדה ומושרייפה (מעלה עירון)</t>
  </si>
  <si>
    <t>מועאוויה (בסמ"ה)</t>
  </si>
  <si>
    <t>מוקיבלה</t>
  </si>
  <si>
    <t>מזרעה</t>
  </si>
  <si>
    <t>מטה אשר</t>
  </si>
  <si>
    <t>מייסר</t>
  </si>
  <si>
    <t>מכחול</t>
  </si>
  <si>
    <t>מנשית זבדה</t>
  </si>
  <si>
    <t>מסעדה</t>
  </si>
  <si>
    <t>מעיליא</t>
  </si>
  <si>
    <t>משהד</t>
  </si>
  <si>
    <t>נאעורה</t>
  </si>
  <si>
    <t>נחף</t>
  </si>
  <si>
    <t>נין</t>
  </si>
  <si>
    <t>נצרת</t>
  </si>
  <si>
    <t>סאג'ור</t>
  </si>
  <si>
    <t>סאלם</t>
  </si>
  <si>
    <t>סואעד (חמרייה)</t>
  </si>
  <si>
    <t>סולם</t>
  </si>
  <si>
    <t>סח'נין</t>
  </si>
  <si>
    <t>סלמה</t>
  </si>
  <si>
    <t>ע'ג'ר</t>
  </si>
  <si>
    <t>עוזיר</t>
  </si>
  <si>
    <t>עילבון</t>
  </si>
  <si>
    <t>עילוט</t>
  </si>
  <si>
    <t>עין א- סהלה (בסמ"ה)</t>
  </si>
  <si>
    <t>עין אל אסד</t>
  </si>
  <si>
    <t>מרום הגליל</t>
  </si>
  <si>
    <t>עין חוד</t>
  </si>
  <si>
    <t>חוף הכרמל</t>
  </si>
  <si>
    <t>עין מאהל</t>
  </si>
  <si>
    <t>עין נקובא</t>
  </si>
  <si>
    <t>מטה יהודה</t>
  </si>
  <si>
    <t>עין קנייא</t>
  </si>
  <si>
    <t>עין ראפה</t>
  </si>
  <si>
    <t>עספיא</t>
  </si>
  <si>
    <t>עיר כרמל</t>
  </si>
  <si>
    <t>עראבה</t>
  </si>
  <si>
    <t>עראמשה</t>
  </si>
  <si>
    <t>ערב אל נעים</t>
  </si>
  <si>
    <t>ערערה</t>
  </si>
  <si>
    <t>ערערה בנגב</t>
  </si>
  <si>
    <t>פוריידיס</t>
  </si>
  <si>
    <t>פסוטה</t>
  </si>
  <si>
    <t>פקיעין (בוקייעה)</t>
  </si>
  <si>
    <t>צנדלה</t>
  </si>
  <si>
    <t>קלנסווה</t>
  </si>
  <si>
    <t>קצר א-סר</t>
  </si>
  <si>
    <t>ראמה</t>
  </si>
  <si>
    <t>ראס אל עין</t>
  </si>
  <si>
    <t>ראס עלי</t>
  </si>
  <si>
    <t>רהט</t>
  </si>
  <si>
    <t>רומאנה</t>
  </si>
  <si>
    <t>רומת הייב</t>
  </si>
  <si>
    <t>ריחאניה</t>
  </si>
  <si>
    <t>ריינה</t>
  </si>
  <si>
    <t>שבלי - אום אל-גנם</t>
  </si>
  <si>
    <t>שגב שלום</t>
  </si>
  <si>
    <t>שייח' דנון</t>
  </si>
  <si>
    <t>שעב</t>
  </si>
  <si>
    <t>שפרעם</t>
  </si>
  <si>
    <t>תל שבע</t>
  </si>
  <si>
    <t>תרבין א-צאנע</t>
  </si>
  <si>
    <t>מגזר על</t>
  </si>
  <si>
    <t>תת מגזר</t>
  </si>
  <si>
    <t>גורם מקדם על</t>
  </si>
  <si>
    <t>גורם מקדם תת</t>
  </si>
  <si>
    <t>סטטוס עדכני</t>
  </si>
  <si>
    <t>יהודים</t>
  </si>
  <si>
    <t>יהודי</t>
  </si>
  <si>
    <t>מעורב</t>
  </si>
  <si>
    <t>יהודי-חרדי</t>
  </si>
  <si>
    <t>מיעוטים</t>
  </si>
  <si>
    <t>טרם נקבע</t>
  </si>
  <si>
    <t>רמ"י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</si>
</sst>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 * #,##0_ ;_ * \-#,##0_ ;_ * &quot;-&quot;??_ ;_ @_ "/>
    <numFmt numFmtId="165" formatCode="0000"/>
  </numFmts>
  <fonts count="20">
    <font>
      <sz val="11.0"/>
      <color rgb="FF000000"/>
      <name val="Arial"/>
    </font>
    <font>
      <b/>
      <sz val="11.0"/>
      <color rgb="FF000000"/>
      <name val="Arial"/>
    </font>
    <font>
      <u/>
      <sz val="11.0"/>
      <color rgb="FF0000FF"/>
      <name val="Arial"/>
    </font>
    <font>
      <sz val="11.0"/>
      <name val="Times New Roman"/>
    </font>
    <font>
      <u/>
      <sz val="11.0"/>
      <color rgb="FF0000FF"/>
      <name val="Arial"/>
    </font>
    <font>
      <sz val="11.0"/>
      <color rgb="FFFF0000"/>
      <name val="Arial"/>
    </font>
    <font>
      <u/>
      <sz val="11.0"/>
      <color rgb="FF0000FF"/>
      <name val="Arial"/>
    </font>
    <font>
      <sz val="10.0"/>
      <name val="Arial"/>
    </font>
    <font>
      <sz val="11.0"/>
      <name val="Arial"/>
    </font>
    <font>
      <u/>
      <sz val="11.0"/>
      <color rgb="FF0000FF"/>
      <name val="Arial"/>
    </font>
    <font>
      <u/>
      <sz val="11.0"/>
      <color rgb="FF0000FF"/>
      <name val="Arial"/>
    </font>
    <font>
      <u/>
      <sz val="11.0"/>
      <color rgb="FF0000FF"/>
      <name val="Arial"/>
    </font>
    <font>
      <u/>
      <sz val="11.0"/>
      <color rgb="FF0000FF"/>
      <name val="Arial"/>
    </font>
    <font>
      <u/>
      <sz val="11.0"/>
      <color rgb="FF0000FF"/>
      <name val="Arial"/>
    </font>
    <font>
      <u/>
      <sz val="11.0"/>
      <color rgb="FF0000FF"/>
      <name val="Arial"/>
    </font>
    <font>
      <u/>
      <sz val="11.0"/>
      <color rgb="FF0000FF"/>
      <name val="Arial"/>
    </font>
    <font>
      <u/>
      <sz val="11.0"/>
      <color rgb="FF0000FF"/>
      <name val="Arial"/>
    </font>
    <font>
      <sz val="11.0"/>
      <color rgb="FFC00000"/>
      <name val="Arial"/>
    </font>
    <font>
      <b/>
      <sz val="11.0"/>
      <color rgb="FFFFFFFF"/>
      <name val="Arial"/>
    </font>
    <font/>
  </fonts>
  <fills count="7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000000"/>
        <bgColor rgb="FF000000"/>
      </patternFill>
    </fill>
  </fills>
  <borders count="8"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95B3D7"/>
      </left>
      <right/>
      <top style="thin">
        <color rgb="FF95B3D7"/>
      </top>
      <bottom style="thin">
        <color rgb="FF95B3D7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/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02">
    <xf borderId="0" fillId="0" fontId="0" numFmtId="0" xfId="0" applyAlignment="1" applyFont="1">
      <alignment/>
    </xf>
    <xf borderId="1" fillId="2" fontId="1" numFmtId="0" xfId="0" applyAlignment="1" applyBorder="1" applyFill="1" applyFont="1">
      <alignment vertical="top" wrapText="1"/>
    </xf>
    <xf borderId="1" fillId="2" fontId="1" numFmtId="164" xfId="0" applyAlignment="1" applyBorder="1" applyFont="1" applyNumberFormat="1">
      <alignment vertical="top" wrapText="1"/>
    </xf>
    <xf borderId="1" fillId="2" fontId="1" numFmtId="0" xfId="0" applyAlignment="1" applyBorder="1" applyFont="1">
      <alignment horizontal="center" vertical="top" wrapText="1"/>
    </xf>
    <xf borderId="1" fillId="3" fontId="0" numFmtId="0" xfId="0" applyAlignment="1" applyBorder="1" applyFill="1" applyFont="1">
      <alignment vertical="top" wrapText="1"/>
    </xf>
    <xf borderId="1" fillId="4" fontId="1" numFmtId="0" xfId="0" applyAlignment="1" applyBorder="1" applyFill="1" applyFont="1">
      <alignment vertical="top" wrapText="1"/>
    </xf>
    <xf borderId="1" fillId="2" fontId="1" numFmtId="49" xfId="0" applyAlignment="1" applyBorder="1" applyFont="1" applyNumberFormat="1">
      <alignment horizontal="center" vertical="top" wrapText="1"/>
    </xf>
    <xf borderId="1" fillId="2" fontId="0" numFmtId="0" xfId="0" applyAlignment="1" applyBorder="1" applyFont="1">
      <alignment vertical="top" wrapText="1"/>
    </xf>
    <xf borderId="1" fillId="0" fontId="0" numFmtId="0" xfId="0" applyAlignment="1" applyBorder="1" applyFont="1">
      <alignment vertical="top" wrapText="1"/>
    </xf>
    <xf borderId="1" fillId="0" fontId="0" numFmtId="0" xfId="0" applyAlignment="1" applyBorder="1" applyFont="1">
      <alignment vertical="top" wrapText="1"/>
    </xf>
    <xf borderId="1" fillId="0" fontId="0" numFmtId="164" xfId="0" applyAlignment="1" applyBorder="1" applyFont="1" applyNumberFormat="1">
      <alignment vertical="top" wrapText="1"/>
    </xf>
    <xf borderId="1" fillId="0" fontId="2" numFmtId="0" xfId="0" applyAlignment="1" applyBorder="1" applyFont="1">
      <alignment horizontal="center" vertical="top" wrapText="1"/>
    </xf>
    <xf borderId="1" fillId="5" fontId="0" numFmtId="0" xfId="0" applyAlignment="1" applyBorder="1" applyFill="1" applyFont="1">
      <alignment vertical="top" wrapText="1"/>
    </xf>
    <xf borderId="1" fillId="0" fontId="0" numFmtId="0" xfId="0" applyAlignment="1" applyBorder="1" applyFont="1">
      <alignment horizontal="center" vertical="top" wrapText="1"/>
    </xf>
    <xf borderId="1" fillId="0" fontId="3" numFmtId="49" xfId="0" applyAlignment="1" applyBorder="1" applyFont="1" applyNumberFormat="1">
      <alignment horizontal="center" vertical="top" wrapText="1"/>
    </xf>
    <xf borderId="2" fillId="4" fontId="3" numFmtId="0" xfId="0" applyAlignment="1" applyBorder="1" applyFont="1">
      <alignment horizontal="center" vertical="top" wrapText="1"/>
    </xf>
    <xf borderId="2" fillId="0" fontId="3" numFmtId="49" xfId="0" applyAlignment="1" applyBorder="1" applyFont="1" applyNumberFormat="1">
      <alignment horizontal="center" vertical="top" wrapText="1"/>
    </xf>
    <xf borderId="1" fillId="0" fontId="0" numFmtId="0" xfId="0" applyAlignment="1" applyBorder="1" applyFont="1">
      <alignment horizontal="center" vertical="top" wrapText="1"/>
    </xf>
    <xf borderId="1" fillId="0" fontId="3" numFmtId="49" xfId="0" applyAlignment="1" applyBorder="1" applyFont="1" applyNumberFormat="1">
      <alignment horizontal="center" vertical="top"/>
    </xf>
    <xf borderId="1" fillId="4" fontId="0" numFmtId="0" xfId="0" applyAlignment="1" applyBorder="1" applyFont="1">
      <alignment horizontal="center" vertical="top" wrapText="1"/>
    </xf>
    <xf borderId="1" fillId="4" fontId="3" numFmtId="1" xfId="0" applyAlignment="1" applyBorder="1" applyFont="1" applyNumberFormat="1">
      <alignment horizontal="center" vertical="top" wrapText="1"/>
    </xf>
    <xf borderId="1" fillId="5" fontId="0" numFmtId="49" xfId="0" applyAlignment="1" applyBorder="1" applyFont="1" applyNumberFormat="1">
      <alignment horizontal="right" vertical="top" wrapText="1"/>
    </xf>
    <xf borderId="1" fillId="5" fontId="0" numFmtId="0" xfId="0" applyAlignment="1" applyBorder="1" applyFont="1">
      <alignment vertical="top" wrapText="1"/>
    </xf>
    <xf borderId="1" fillId="5" fontId="0" numFmtId="164" xfId="0" applyAlignment="1" applyBorder="1" applyFont="1" applyNumberFormat="1">
      <alignment vertical="top" wrapText="1"/>
    </xf>
    <xf borderId="1" fillId="5" fontId="4" numFmtId="0" xfId="0" applyAlignment="1" applyBorder="1" applyFont="1">
      <alignment horizontal="center" readingOrder="2" vertical="top" wrapText="1"/>
    </xf>
    <xf borderId="1" fillId="5" fontId="0" numFmtId="0" xfId="0" applyAlignment="1" applyBorder="1" applyFont="1">
      <alignment horizontal="center" vertical="top" wrapText="1"/>
    </xf>
    <xf borderId="1" fillId="5" fontId="3" numFmtId="49" xfId="0" applyAlignment="1" applyBorder="1" applyFont="1" applyNumberFormat="1">
      <alignment horizontal="center" vertical="top" wrapText="1"/>
    </xf>
    <xf borderId="1" fillId="5" fontId="0" numFmtId="0" xfId="0" applyAlignment="1" applyBorder="1" applyFont="1">
      <alignment horizontal="center" vertical="top" wrapText="1"/>
    </xf>
    <xf borderId="1" fillId="4" fontId="3" numFmtId="165" xfId="0" applyAlignment="1" applyBorder="1" applyFont="1" applyNumberFormat="1">
      <alignment horizontal="center" vertical="top" wrapText="1"/>
    </xf>
    <xf borderId="1" fillId="5" fontId="5" numFmtId="164" xfId="0" applyAlignment="1" applyBorder="1" applyFont="1" applyNumberFormat="1">
      <alignment vertical="top" wrapText="1"/>
    </xf>
    <xf borderId="1" fillId="4" fontId="3" numFmtId="165" xfId="0" applyAlignment="1" applyBorder="1" applyFont="1" applyNumberFormat="1">
      <alignment horizontal="center" vertical="top" wrapText="1"/>
    </xf>
    <xf borderId="1" fillId="5" fontId="6" numFmtId="0" xfId="0" applyAlignment="1" applyBorder="1" applyFont="1">
      <alignment horizontal="center" vertical="top" wrapText="1"/>
    </xf>
    <xf borderId="1" fillId="0" fontId="3" numFmtId="49" xfId="0" applyAlignment="1" applyBorder="1" applyFont="1" applyNumberFormat="1">
      <alignment horizontal="center" readingOrder="2" vertical="top"/>
    </xf>
    <xf borderId="1" fillId="4" fontId="3" numFmtId="0" xfId="0" applyAlignment="1" applyBorder="1" applyFont="1">
      <alignment horizontal="center" readingOrder="2" vertical="top"/>
    </xf>
    <xf borderId="1" fillId="5" fontId="3" numFmtId="49" xfId="0" applyAlignment="1" applyBorder="1" applyFont="1" applyNumberFormat="1">
      <alignment horizontal="center" vertical="top"/>
    </xf>
    <xf borderId="1" fillId="4" fontId="3" numFmtId="165" xfId="0" applyAlignment="1" applyBorder="1" applyFont="1" applyNumberFormat="1">
      <alignment horizontal="center" vertical="top"/>
    </xf>
    <xf borderId="1" fillId="4" fontId="7" numFmtId="0" xfId="0" applyAlignment="1" applyBorder="1" applyFont="1">
      <alignment horizontal="center" vertical="top"/>
    </xf>
    <xf borderId="1" fillId="2" fontId="0" numFmtId="49" xfId="0" applyAlignment="1" applyBorder="1" applyFont="1" applyNumberFormat="1">
      <alignment horizontal="right" vertical="top" wrapText="1"/>
    </xf>
    <xf borderId="1" fillId="0" fontId="0" numFmtId="164" xfId="0" applyAlignment="1" applyBorder="1" applyFont="1" applyNumberFormat="1">
      <alignment vertical="top"/>
    </xf>
    <xf borderId="1" fillId="4" fontId="3" numFmtId="0" xfId="0" applyAlignment="1" applyBorder="1" applyFont="1">
      <alignment horizontal="center" vertical="top" wrapText="1"/>
    </xf>
    <xf borderId="1" fillId="0" fontId="0" numFmtId="49" xfId="0" applyAlignment="1" applyBorder="1" applyFont="1" applyNumberFormat="1">
      <alignment horizontal="right" vertical="top" wrapText="1"/>
    </xf>
    <xf borderId="1" fillId="0" fontId="5" numFmtId="0" xfId="0" applyAlignment="1" applyBorder="1" applyFont="1">
      <alignment vertical="top" wrapText="1"/>
    </xf>
    <xf borderId="1" fillId="4" fontId="7" numFmtId="0" xfId="0" applyAlignment="1" applyBorder="1" applyFont="1">
      <alignment horizontal="center" vertical="top"/>
    </xf>
    <xf borderId="1" fillId="4" fontId="3" numFmtId="165" xfId="0" applyAlignment="1" applyBorder="1" applyFont="1" applyNumberFormat="1">
      <alignment horizontal="center" vertical="top"/>
    </xf>
    <xf borderId="1" fillId="0" fontId="7" numFmtId="49" xfId="0" applyAlignment="1" applyBorder="1" applyFont="1" applyNumberFormat="1">
      <alignment horizontal="center" vertical="top"/>
    </xf>
    <xf borderId="1" fillId="0" fontId="8" numFmtId="164" xfId="0" applyAlignment="1" applyBorder="1" applyFont="1" applyNumberFormat="1">
      <alignment vertical="top"/>
    </xf>
    <xf borderId="1" fillId="4" fontId="3" numFmtId="0" xfId="0" applyAlignment="1" applyBorder="1" applyFont="1">
      <alignment horizontal="center" vertical="top" wrapText="1"/>
    </xf>
    <xf borderId="3" fillId="2" fontId="0" numFmtId="0" xfId="0" applyAlignment="1" applyBorder="1" applyFont="1">
      <alignment vertical="top" wrapText="1"/>
    </xf>
    <xf borderId="1" fillId="0" fontId="9" numFmtId="0" xfId="0" applyAlignment="1" applyBorder="1" applyFont="1">
      <alignment horizontal="center" readingOrder="2" vertical="top" wrapText="1"/>
    </xf>
    <xf borderId="1" fillId="5" fontId="7" numFmtId="49" xfId="0" applyAlignment="1" applyBorder="1" applyFont="1" applyNumberFormat="1">
      <alignment horizontal="center" vertical="top"/>
    </xf>
    <xf borderId="1" fillId="0" fontId="10" numFmtId="0" xfId="0" applyAlignment="1" applyBorder="1" applyFont="1">
      <alignment vertical="top" wrapText="1"/>
    </xf>
    <xf borderId="1" fillId="2" fontId="0" numFmtId="0" xfId="0" applyAlignment="1" applyBorder="1" applyFont="1">
      <alignment vertical="top"/>
    </xf>
    <xf borderId="1" fillId="0" fontId="0" numFmtId="0" xfId="0" applyAlignment="1" applyBorder="1" applyFont="1">
      <alignment vertical="top"/>
    </xf>
    <xf borderId="1" fillId="0" fontId="0" numFmtId="0" xfId="0" applyAlignment="1" applyBorder="1" applyFont="1">
      <alignment vertical="top"/>
    </xf>
    <xf borderId="1" fillId="0" fontId="0" numFmtId="0" xfId="0" applyAlignment="1" applyBorder="1" applyFont="1">
      <alignment horizontal="center" vertical="top"/>
    </xf>
    <xf borderId="1" fillId="5" fontId="0" numFmtId="0" xfId="0" applyAlignment="1" applyBorder="1" applyFont="1">
      <alignment vertical="top"/>
    </xf>
    <xf borderId="1" fillId="0" fontId="0" numFmtId="0" xfId="0" applyAlignment="1" applyBorder="1" applyFont="1">
      <alignment horizontal="center" vertical="top"/>
    </xf>
    <xf borderId="1" fillId="0" fontId="11" numFmtId="0" xfId="0" applyAlignment="1" applyBorder="1" applyFont="1">
      <alignment horizontal="center" vertical="top" wrapText="1"/>
    </xf>
    <xf borderId="1" fillId="2" fontId="0" numFmtId="49" xfId="0" applyAlignment="1" applyBorder="1" applyFont="1" applyNumberFormat="1">
      <alignment horizontal="right" vertical="top"/>
    </xf>
    <xf borderId="1" fillId="0" fontId="12" numFmtId="0" xfId="0" applyAlignment="1" applyBorder="1" applyFont="1">
      <alignment horizontal="center" vertical="top"/>
    </xf>
    <xf borderId="1" fillId="5" fontId="0" numFmtId="0" xfId="0" applyAlignment="1" applyBorder="1" applyFont="1">
      <alignment horizontal="right" vertical="top" wrapText="1"/>
    </xf>
    <xf borderId="1" fillId="0" fontId="0" numFmtId="49" xfId="0" applyAlignment="1" applyBorder="1" applyFont="1" applyNumberFormat="1">
      <alignment horizontal="center" vertical="top" wrapText="1"/>
    </xf>
    <xf borderId="1" fillId="5" fontId="3" numFmtId="49" xfId="0" applyAlignment="1" applyBorder="1" applyFont="1" applyNumberFormat="1">
      <alignment horizontal="center" readingOrder="2" vertical="top"/>
    </xf>
    <xf borderId="1" fillId="5" fontId="3" numFmtId="49" xfId="0" applyAlignment="1" applyBorder="1" applyFont="1" applyNumberFormat="1">
      <alignment horizontal="center" readingOrder="2" vertical="top" wrapText="1"/>
    </xf>
    <xf borderId="1" fillId="5" fontId="13" numFmtId="0" xfId="0" applyAlignment="1" applyBorder="1" applyFont="1">
      <alignment vertical="top" wrapText="1"/>
    </xf>
    <xf borderId="1" fillId="5" fontId="0" numFmtId="0" xfId="0" applyAlignment="1" applyBorder="1" applyFont="1">
      <alignment horizontal="right" vertical="top" wrapText="1"/>
    </xf>
    <xf borderId="0" fillId="0" fontId="14" numFmtId="0" xfId="0" applyAlignment="1" applyFont="1">
      <alignment vertical="top" wrapText="1"/>
    </xf>
    <xf borderId="1" fillId="5" fontId="15" numFmtId="0" xfId="0" applyAlignment="1" applyBorder="1" applyFont="1">
      <alignment horizontal="right" vertical="top" wrapText="1"/>
    </xf>
    <xf borderId="4" fillId="4" fontId="3" numFmtId="0" xfId="0" applyAlignment="1" applyBorder="1" applyFont="1">
      <alignment horizontal="center" vertical="top" wrapText="1"/>
    </xf>
    <xf borderId="0" fillId="4" fontId="3" numFmtId="165" xfId="0" applyAlignment="1" applyBorder="1" applyFont="1" applyNumberFormat="1">
      <alignment horizontal="center" vertical="top"/>
    </xf>
    <xf borderId="5" fillId="5" fontId="0" numFmtId="0" xfId="0" applyAlignment="1" applyBorder="1" applyFont="1">
      <alignment horizontal="center" vertical="top" wrapText="1"/>
    </xf>
    <xf borderId="1" fillId="5" fontId="0" numFmtId="49" xfId="0" applyAlignment="1" applyBorder="1" applyFont="1" applyNumberFormat="1">
      <alignment horizontal="center" vertical="top" wrapText="1"/>
    </xf>
    <xf borderId="1" fillId="4" fontId="7" numFmtId="0" xfId="0" applyAlignment="1" applyBorder="1" applyFont="1">
      <alignment horizontal="center"/>
    </xf>
    <xf borderId="0" fillId="4" fontId="3" numFmtId="0" xfId="0" applyAlignment="1" applyBorder="1" applyFont="1">
      <alignment horizontal="center" readingOrder="2" vertical="top"/>
    </xf>
    <xf borderId="0" fillId="0" fontId="3" numFmtId="49" xfId="0" applyAlignment="1" applyFont="1" applyNumberFormat="1">
      <alignment horizontal="center" vertical="top" wrapText="1"/>
    </xf>
    <xf borderId="0" fillId="4" fontId="3" numFmtId="0" xfId="0" applyAlignment="1" applyBorder="1" applyFont="1">
      <alignment horizontal="center" vertical="top" wrapText="1"/>
    </xf>
    <xf borderId="0" fillId="4" fontId="3" numFmtId="165" xfId="0" applyAlignment="1" applyBorder="1" applyFont="1" applyNumberFormat="1">
      <alignment horizontal="center" vertical="top" wrapText="1"/>
    </xf>
    <xf borderId="0" fillId="4" fontId="3" numFmtId="165" xfId="0" applyAlignment="1" applyBorder="1" applyFont="1" applyNumberFormat="1">
      <alignment horizontal="center" vertical="top"/>
    </xf>
    <xf borderId="0" fillId="4" fontId="3" numFmtId="0" xfId="0" applyAlignment="1" applyBorder="1" applyFont="1">
      <alignment horizontal="center" vertical="top" wrapText="1"/>
    </xf>
    <xf borderId="1" fillId="0" fontId="16" numFmtId="0" xfId="0" applyAlignment="1" applyBorder="1" applyFont="1">
      <alignment horizontal="right" vertical="top" wrapText="1"/>
    </xf>
    <xf borderId="0" fillId="4" fontId="7" numFmtId="0" xfId="0" applyAlignment="1" applyBorder="1" applyFont="1">
      <alignment horizontal="center" vertical="top"/>
    </xf>
    <xf borderId="0" fillId="2" fontId="0" numFmtId="0" xfId="0" applyAlignment="1" applyBorder="1" applyFont="1">
      <alignment vertical="top" wrapText="1"/>
    </xf>
    <xf borderId="0" fillId="0" fontId="0" numFmtId="0" xfId="0" applyAlignment="1" applyFont="1">
      <alignment vertical="top" wrapText="1"/>
    </xf>
    <xf borderId="0" fillId="0" fontId="17" numFmtId="164" xfId="0" applyAlignment="1" applyFont="1" applyNumberFormat="1">
      <alignment vertical="top" wrapText="1"/>
    </xf>
    <xf borderId="0" fillId="0" fontId="0" numFmtId="0" xfId="0" applyAlignment="1" applyFont="1">
      <alignment horizontal="center" vertical="top" wrapText="1"/>
    </xf>
    <xf borderId="0" fillId="3" fontId="0" numFmtId="0" xfId="0" applyAlignment="1" applyBorder="1" applyFont="1">
      <alignment vertical="top" wrapText="1"/>
    </xf>
    <xf borderId="0" fillId="0" fontId="0" numFmtId="49" xfId="0" applyAlignment="1" applyFont="1" applyNumberFormat="1">
      <alignment horizontal="center" vertical="top" wrapText="1"/>
    </xf>
    <xf borderId="0" fillId="4" fontId="0" numFmtId="0" xfId="0" applyAlignment="1" applyBorder="1" applyFont="1">
      <alignment horizontal="center" vertical="top" wrapText="1"/>
    </xf>
    <xf borderId="1" fillId="6" fontId="18" numFmtId="0" xfId="0" applyAlignment="1" applyBorder="1" applyFill="1" applyFont="1">
      <alignment/>
    </xf>
    <xf borderId="6" fillId="0" fontId="18" numFmtId="0" xfId="0" applyAlignment="1" applyBorder="1" applyFont="1">
      <alignment/>
    </xf>
    <xf borderId="0" fillId="0" fontId="19" numFmtId="0" xfId="0" applyAlignment="1" applyFont="1">
      <alignment/>
    </xf>
    <xf borderId="1" fillId="2" fontId="0" numFmtId="0" xfId="0" applyAlignment="1" applyBorder="1" applyFont="1">
      <alignment/>
    </xf>
    <xf borderId="7" fillId="0" fontId="0" numFmtId="0" xfId="0" applyAlignment="1" applyBorder="1" applyFont="1">
      <alignment/>
    </xf>
    <xf borderId="0" fillId="0" fontId="0" numFmtId="0" xfId="0" applyAlignment="1" applyFont="1">
      <alignment wrapText="1"/>
    </xf>
    <xf borderId="1" fillId="2" fontId="0" numFmtId="0" xfId="0" applyAlignment="1" applyBorder="1" applyFont="1">
      <alignment wrapText="1"/>
    </xf>
    <xf borderId="1" fillId="0" fontId="0" numFmtId="0" xfId="0" applyAlignment="1" applyBorder="1" applyFont="1">
      <alignment/>
    </xf>
    <xf borderId="7" fillId="0" fontId="0" numFmtId="0" xfId="0" applyAlignment="1" applyBorder="1" applyFont="1">
      <alignment/>
    </xf>
    <xf borderId="1" fillId="0" fontId="0" numFmtId="0" xfId="0" applyAlignment="1" applyBorder="1" applyFont="1">
      <alignment wrapText="1"/>
    </xf>
    <xf borderId="0" fillId="0" fontId="0" numFmtId="0" xfId="0" applyAlignment="1" applyFont="1">
      <alignment horizontal="right"/>
    </xf>
    <xf borderId="0" fillId="0" fontId="0" numFmtId="0" xfId="0" applyFont="1"/>
    <xf borderId="0" fillId="0" fontId="0" numFmtId="0" xfId="0" applyAlignment="1" applyFont="1">
      <alignment/>
    </xf>
    <xf borderId="0" fillId="0" fontId="0" numFmtId="0" xfId="0" applyAlignment="1" applyFont="1">
      <alignment horizontal="right"/>
    </xf>
  </cellXfs>
  <cellStyles count="1">
    <cellStyle xfId="0" name="Normal" builtinId="0"/>
  </cellStyles>
  <dxfs count="6">
    <dxf>
      <font>
        <color rgb="FF9C0006"/>
      </font>
      <fill>
        <patternFill patternType="none"/>
      </fill>
      <alignment/>
      <border>
        <left/>
        <right/>
        <top/>
        <bottom/>
      </border>
    </dxf>
    <dxf>
      <font/>
      <fill>
        <patternFill patternType="none"/>
      </fill>
      <alignment/>
      <border>
        <left/>
        <right/>
        <top/>
        <bottom/>
      </border>
    </dxf>
    <dxf>
      <font/>
      <fill>
        <patternFill patternType="solid">
          <fgColor rgb="FF000000"/>
          <bgColor rgb="FF000000"/>
        </patternFill>
      </fill>
      <alignment/>
      <border>
        <left/>
        <right/>
        <top/>
        <bottom/>
      </border>
    </dxf>
    <dxf>
      <font/>
      <fill>
        <patternFill patternType="solid">
          <fgColor rgb="FFD8D8D8"/>
          <bgColor rgb="FFD8D8D8"/>
        </patternFill>
      </fill>
      <alignment/>
      <border>
        <left/>
        <right/>
        <top/>
        <bottom/>
      </border>
    </dxf>
    <dxf>
      <font/>
      <fill>
        <patternFill patternType="solid">
          <fgColor rgb="FFDBE5F1"/>
          <bgColor rgb="FFDBE5F1"/>
        </patternFill>
      </fill>
      <alignment/>
      <border>
        <left/>
        <right/>
        <top/>
        <bottom/>
      </border>
    </dxf>
    <dxf>
      <font/>
      <fill>
        <patternFill patternType="solid">
          <fgColor rgb="FFFFFFFF"/>
          <bgColor rgb="FFFFFFFF"/>
        </patternFill>
      </fill>
      <alignment/>
      <border>
        <left/>
        <right/>
        <top/>
        <bottom/>
      </border>
    </dxf>
  </dxfs>
  <tableStyles count="2">
    <tableStyle count="3" pivot="0" name="גיליון עזר-style">
      <tableStyleElement dxfId="2" type="headerRow"/>
      <tableStyleElement dxfId="3" type="firstRowStripe"/>
      <tableStyleElement dxfId="4" type="secondRowStripe"/>
    </tableStyle>
    <tableStyle count="3" pivot="0" name="גיליון עזר-style 2">
      <tableStyleElement dxfId="5" type="headerRow"/>
      <tableStyleElement dxfId="3" type="firstRowStripe"/>
      <tableStyleElement dxfId="4" type="secondRowStripe"/>
    </tableStyle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sharedStrings" Target="sharedStrings.xml"/><Relationship Id="rId7" Type="http://schemas.openxmlformats.org/officeDocument/2006/relationships/pivotCacheDefinition" Target="pivotCache/pivotCacheDefinition1.xml"/><Relationship Id="rId2" Type="http://schemas.openxmlformats.org/officeDocument/2006/relationships/styles" Target="styles.xml"/><Relationship Id="rId6" Type="http://schemas.openxmlformats.org/officeDocument/2006/relationships/worksheet" Target="worksheets/sheet3.xml"/><Relationship Id="rId1" Type="http://schemas.openxmlformats.org/officeDocument/2006/relationships/theme" Target="theme/theme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Relationship Id="rId9" Type="http://schemas.openxmlformats.org/officeDocument/2006/relationships/customXml" Target="../customXml/item2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/>
            </a:pPr>
            <a:r>
              <a:t>אוכלוסייה לפי מצב תכנית המתאר ביישוביהם </a:t>
            </a:r>
          </a:p>
        </c:rich>
      </c:tx>
      <c:overlay val="0"/>
    </c:title>
    <c:view3D>
      <c:rotX val="50"/>
      <c:perspective val="0"/>
    </c:view3D>
    <c:plotArea>
      <c:layout>
        <c:manualLayout>
          <c:xMode val="edge"/>
          <c:yMode val="edge"/>
          <c:x val="0.07525318229869717"/>
          <c:y val="0.2922451881014873"/>
          <c:w val="0.6867380920064314"/>
          <c:h val="0.6340281423155439"/>
        </c:manualLayout>
      </c:layout>
      <c:pie3DChart>
        <c:varyColors val="1"/>
        <c:ser>
          <c:idx val="0"/>
          <c:order val="0"/>
          <c:tx>
            <c:strRef>
              <c:f>'פיווט - שוטף'!$E$7</c:f>
            </c:strRef>
          </c:tx>
          <c:dPt>
            <c:idx val="0"/>
            <c:spPr>
              <a:solidFill>
                <a:srgbClr val="007BC0"/>
              </a:solidFill>
            </c:spPr>
          </c:dPt>
          <c:dPt>
            <c:idx val="1"/>
            <c:spPr>
              <a:solidFill>
                <a:srgbClr val="C0504D"/>
              </a:solidFill>
            </c:spPr>
          </c:dPt>
          <c:dPt>
            <c:idx val="2"/>
            <c:spPr>
              <a:solidFill>
                <a:srgbClr val="9BBB59"/>
              </a:solidFill>
            </c:spPr>
          </c:dPt>
          <c:dPt>
            <c:idx val="3"/>
            <c:spPr>
              <a:solidFill>
                <a:srgbClr val="7D619F"/>
              </a:solidFill>
            </c:spPr>
          </c:dPt>
          <c:dPt>
            <c:idx val="4"/>
            <c:spPr>
              <a:solidFill>
                <a:srgbClr val="4BACC6"/>
              </a:solidFill>
            </c:spPr>
          </c:dPt>
          <c:dPt>
            <c:idx val="5"/>
            <c:spPr>
              <a:solidFill>
                <a:srgbClr val="F79646"/>
              </a:solidFill>
            </c:spPr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'פיווט - שוטף'!$D$8:$D$13</c:f>
            </c:strRef>
          </c:cat>
          <c:val>
            <c:numRef>
              <c:f>'פיווט - שוטף'!$E$8:$E$13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</c:pie3DChart>
      <c:spPr>
        <a:solidFill>
          <a:srgbClr val="FFFFFF"/>
        </a:solidFill>
      </c:spPr>
    </c:plotArea>
    <c:legend>
      <c:legendPos val="r"/>
      <c:overlay val="0"/>
    </c:legend>
  </c:chart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/>
            </a:pPr>
            <a:r>
              <a:t>ישובים לפי מצב תכנית המתאר ביישוביהם </a:t>
            </a:r>
          </a:p>
        </c:rich>
      </c:tx>
      <c:overlay val="0"/>
    </c:title>
    <c:view3D>
      <c:rotX val="50"/>
      <c:perspective val="0"/>
    </c:view3D>
    <c:plotArea>
      <c:layout>
        <c:manualLayout>
          <c:xMode val="edge"/>
          <c:yMode val="edge"/>
          <c:x val="0.07525318229869717"/>
          <c:y val="0.2922451881014873"/>
          <c:w val="0.6867380920064314"/>
          <c:h val="0.6340281423155439"/>
        </c:manualLayout>
      </c:layout>
      <c:pie3DChart>
        <c:varyColors val="1"/>
        <c:ser>
          <c:idx val="0"/>
          <c:order val="0"/>
          <c:tx>
            <c:strRef>
              <c:f>'פיווט - שוטף'!$E$26</c:f>
            </c:strRef>
          </c:tx>
          <c:dPt>
            <c:idx val="0"/>
            <c:spPr>
              <a:solidFill>
                <a:srgbClr val="007BC0"/>
              </a:solidFill>
            </c:spPr>
          </c:dPt>
          <c:dPt>
            <c:idx val="1"/>
            <c:spPr>
              <a:solidFill>
                <a:srgbClr val="C0504D"/>
              </a:solidFill>
            </c:spPr>
          </c:dPt>
          <c:dPt>
            <c:idx val="2"/>
            <c:spPr>
              <a:solidFill>
                <a:srgbClr val="9BBB59"/>
              </a:solidFill>
            </c:spPr>
          </c:dPt>
          <c:dPt>
            <c:idx val="3"/>
            <c:spPr>
              <a:solidFill>
                <a:srgbClr val="7D619F"/>
              </a:solidFill>
            </c:spPr>
          </c:dPt>
          <c:dPt>
            <c:idx val="4"/>
            <c:spPr>
              <a:solidFill>
                <a:srgbClr val="4BACC6"/>
              </a:solidFill>
            </c:spPr>
          </c:dPt>
          <c:dPt>
            <c:idx val="5"/>
            <c:spPr>
              <a:solidFill>
                <a:srgbClr val="F79646"/>
              </a:solidFill>
            </c:spPr>
          </c:dPt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'פיווט - שוטף'!$D$27:$D$32</c:f>
            </c:strRef>
          </c:cat>
          <c:val>
            <c:numRef>
              <c:f>'פיווט - שוטף'!$E$27:$E$32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</c:pie3DChart>
      <c:spPr>
        <a:solidFill>
          <a:srgbClr val="FFFFFF"/>
        </a:solidFill>
      </c:spPr>
    </c:plotArea>
    <c:legend>
      <c:legendPos val="r"/>
      <c:overlay val="0"/>
    </c:legend>
  </c:chart>
</c:chartSpace>
</file>

<file path=xl/drawings/_rels/worksheetdrawing3.xml.rels><?xml version="1.0" encoding="UTF-8" standalone="yes"?>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>
  <xdr:twoCellAnchor>
    <xdr:from>
      <xdr:col>5</xdr:col>
      <xdr:colOff>352425</xdr:colOff>
      <xdr:row>3</xdr:row>
      <xdr:rowOff>133350</xdr:rowOff>
    </xdr:from>
    <xdr:to>
      <xdr:col>12</xdr:col>
      <xdr:colOff>123825</xdr:colOff>
      <xdr:row>18</xdr:row>
      <xdr:rowOff>152400</xdr:rowOff>
    </xdr:to>
    <xdr:graphicFrame>
      <xdr:nvGraphicFramePr>
        <xdr:cNvPr id="1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twoCellAnchor>
  <xdr:twoCellAnchor>
    <xdr:from>
      <xdr:col>5</xdr:col>
      <xdr:colOff>247650</xdr:colOff>
      <xdr:row>20</xdr:row>
      <xdr:rowOff>47625</xdr:rowOff>
    </xdr:from>
    <xdr:to>
      <xdr:col>12</xdr:col>
      <xdr:colOff>19050</xdr:colOff>
      <xdr:row>35</xdr:row>
      <xdr:rowOff>66675</xdr:rowOff>
    </xdr:to>
    <xdr:graphicFrame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twoCellAnchor>
</xdr:wsDr>
</file>

<file path=xl/pivotCache/_rels/pivotCacheDefinition1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 invalid="1" refreshOnLoad="1">
  <cacheSource type="worksheet">
    <worksheetSource ref="A1:L135" sheet="מעקב שוטף"/>
  </cacheSource>
  <cacheFields>
    <cacheField name="שם הרשות" numFmtId="0">
      <sharedItems containsBlank="1">
        <s v="אבו גוש"/>
        <s v="אבו סולוב"/>
        <s v="אבו סנאן"/>
        <s v="אבו קורינאת"/>
        <s v="אבו תלול"/>
        <s v="אבטין"/>
        <s v="אום אל פחם"/>
        <s v="אום אל קוטוף"/>
        <s v="אום בטין"/>
        <s v="אכסאל"/>
        <s v="אל-עריאן"/>
        <s v="אל סייד"/>
        <s v="אל עזי"/>
        <m/>
        <s v="אעבלין"/>
        <s v="באקה אל-גרביה"/>
        <s v="בועיינה - נוג'ידאת"/>
        <s v="בוקעאתא"/>
        <s v="ביר אל מכסור"/>
        <s v="ביר הדאג'"/>
        <s v="בית ג'ן"/>
        <s v="בסמת טבעון"/>
        <s v="בענה"/>
        <s v="ברטעה (בסמ&quot;ה)"/>
        <s v="ג'דיידה-מכר"/>
        <s v="ג'וליס"/>
        <s v="ג'לג'וליה"/>
        <s v="ג'סר א-זרקא"/>
        <s v="ג'ת"/>
        <s v="גוש חלב (ג'יש)"/>
        <s v="דאלית אל כרמל"/>
        <s v="דבוריה"/>
        <s v="דחי"/>
        <s v="דייר אל-אסד"/>
        <s v="דייר חנא"/>
        <s v="דמיידה"/>
        <s v="דריג'את"/>
        <s v="זלפה"/>
        <s v="זמר"/>
        <s v="זרזיר"/>
        <s v="ח'ואלד"/>
        <s v="חוסניה"/>
        <s v="חורה"/>
        <s v="חורפיש"/>
        <s v="חמאם "/>
        <s v="חמדון"/>
        <s v="טובא-זנגריה"/>
        <s v="טורעאן"/>
        <s v="טייבה"/>
        <s v="טייבה (בעמק)"/>
        <s v="טירה"/>
        <s v="טמרה"/>
        <s v="טמרה (יזרעאל)"/>
        <s v="יאנוח-ג'ת"/>
        <s v="יפיע"/>
        <s v="ירכא"/>
        <s v="כאבול"/>
        <s v="כאוכב אבו אל-היג'א"/>
        <s v="כחלה"/>
        <s v="כמאנה"/>
        <s v="כסייפה"/>
        <s v="כסרא-סמיע "/>
        <s v="כעבייה-טבאש-חג'גרה"/>
        <s v="כפר ברא"/>
        <s v="כפר יאסיף"/>
        <s v="כפר כמא"/>
        <s v="כפר כנא"/>
        <s v="כפר מנדא"/>
        <s v="כפר מצר"/>
        <s v="כפר קאסם"/>
        <s v="כפר קרע"/>
        <s v="לקיה"/>
        <s v="מג'ד אל כרום"/>
        <s v="מג'דל שמס"/>
        <s v="מגאר"/>
        <s v="מולדה"/>
        <s v="מוסמוס, ביאדה ומושרייפה (מעלה עירון)"/>
        <s v="מועאוויה (בסמ&quot;ה)"/>
        <s v="מוקיבלה"/>
        <s v="מזרעה"/>
        <s v="מייסר"/>
        <s v="מכחול"/>
        <s v="מנשית זבדה"/>
        <s v="מסעדה"/>
        <s v="מעיליא"/>
        <s v="משהד"/>
        <s v="נאעורה"/>
        <s v="נחף"/>
        <s v="נין"/>
        <s v="נצרת"/>
        <s v="סאג'ור"/>
        <s v="סאלם"/>
        <s v="סואעד (חמרייה)"/>
        <s v="סולם"/>
        <s v="סח'נין"/>
        <s v="סלמה"/>
        <s v="ע'ג'ר"/>
        <s v="עוזיר"/>
        <s v="עילבון"/>
        <s v="עילוט"/>
        <s v="עין א- סהלה (בסמ&quot;ה)"/>
        <s v="עין אל אסד"/>
        <s v="עין חוד"/>
        <s v="עין מאהל"/>
        <s v="עין נקובא"/>
        <s v="עין קנייא"/>
        <s v="עין ראפה"/>
        <s v="עספיא"/>
        <s v="עראבה"/>
        <s v="עראמשה"/>
        <s v="ערב אל נעים"/>
        <s v="ערערה"/>
        <s v="ערערה בנגב"/>
        <s v="פוריידיס"/>
        <s v="פסוטה"/>
        <s v="פקיעין (בוקייעה)"/>
        <s v="צנדלה"/>
        <s v="קלנסווה"/>
        <s v="קצר א-סר"/>
        <s v="ראמה"/>
        <s v="ראס אל עין"/>
        <s v="ראס עלי"/>
        <s v="רהט"/>
        <s v="רומאנה"/>
        <s v="רומת הייב"/>
        <s v="ריחאניה"/>
        <s v="ריינה"/>
        <s v="שבלי - אום אל-גנם"/>
        <s v="שגב שלום"/>
        <s v="שייח' דנון"/>
        <s v="שעב"/>
        <s v="שפרעם"/>
        <s v="תל שבע"/>
        <s v="תרבין א-צאנע"/>
      </sharedItems>
    </cacheField>
    <cacheField name="סוג ישות מוניציפלית" numFmtId="0">
      <sharedItems containsBlank="1">
        <s v="מועצה מקומית"/>
        <s v="אחר"/>
        <s v="ועד מקומי"/>
        <s v="עירייה"/>
        <m/>
      </sharedItems>
    </cacheField>
    <cacheField name="מספר ישובים" numFmtId="0">
      <sharedItems containsString="0" containsBlank="1">
        <m/>
      </sharedItems>
    </cacheField>
    <cacheField name=" אוכלוסייה  (למס 2014) " numFmtId="164">
      <sharedItems containsString="0" containsBlank="1" containsNumber="1" containsInteger="1">
        <n v="6795.0"/>
        <m/>
        <n v="13151.0"/>
        <n v="1150.0"/>
        <n v="5000.0"/>
        <n v="2672.0"/>
        <n v="51367.0"/>
        <n v="1034.0"/>
        <n v="2929.0"/>
        <n v="13403.0"/>
        <n v="173.0"/>
        <n v="3345.0"/>
        <n v="186.0"/>
        <n v="12479.0"/>
        <n v="27521.0"/>
        <n v="8896.0"/>
        <n v="6238.0"/>
        <n v="8489.0"/>
        <n v="4529.0"/>
        <n v="11253.0"/>
        <n v="7321.0"/>
        <n v="7751.0"/>
        <n v="4074.0"/>
        <n v="19736.0"/>
        <n v="6036.0"/>
        <n v="9216.0"/>
        <n v="13689.0"/>
        <n v="10899.0"/>
        <n v="3015.0"/>
        <n v="16555.0"/>
        <n v="9699.0"/>
        <n v="629.0"/>
        <n v="11479.0"/>
        <n v="9624.0"/>
        <n v="435.0"/>
        <n v="1037.0"/>
        <n v="4435.0"/>
        <n v="6375.0"/>
        <n v="7232.0"/>
        <n v="417.0"/>
        <n v="616.0"/>
        <n v="18790.0"/>
        <n v="5960.0"/>
        <n v="1367.0"/>
        <n v="6114.0"/>
        <n v="13021.0"/>
        <n v="40190.0"/>
        <n v="1697.0"/>
        <n v="24427.0"/>
        <n v="31673.0"/>
        <n v="1471.0"/>
        <n v="6179.0"/>
        <n v="17930.0"/>
        <n v="16048.0"/>
        <n v="12985.0"/>
        <n v="3237.0"/>
        <n v="134.0"/>
        <n v="1392.0"/>
        <n v="18586.0"/>
        <n v="8016.0"/>
        <n v="4844.0"/>
        <n v="3274.0"/>
        <n v="9371.0"/>
        <n v="3142.0"/>
        <n v="20832.0"/>
        <n v="18053.0"/>
        <n v="2563.0"/>
        <n v="21361.0"/>
        <n v="17350.0"/>
        <n v="11249.0"/>
        <n v="14505.0"/>
        <n v="10485.0"/>
        <n v="21122.0"/>
        <n v="260.0"/>
        <n v="7833.0"/>
        <n v="3055.0"/>
        <n v="3581.0"/>
        <n v="3596.0"/>
        <n v="1855.0"/>
        <n v="356.0"/>
        <n v="1176.0"/>
        <n v="3447.0"/>
        <n v="3170.0"/>
        <n v="7667.0"/>
        <n v="2072.0"/>
        <n v="11866.0"/>
        <n v="1744.0"/>
        <n v="74619.0"/>
        <n v="3968.0"/>
        <n v="1604.0"/>
        <n v="144.0"/>
        <n v="2397.0"/>
        <n v="28556.0"/>
        <n v="3002.0"/>
        <n v="2415.0"/>
        <n v="2977.0"/>
        <n v="5423.0"/>
        <n v="7422.0"/>
        <n v="1528.0"/>
        <n v="858.0"/>
        <n v="265.0"/>
        <n v="12267.0"/>
        <n v="2941.0"/>
        <n v="1920.0"/>
        <n v="1121.0"/>
        <n v="11660.0"/>
        <n v="23493.0"/>
        <n v="1563.0"/>
        <n v="725.0"/>
        <n v="23607.0"/>
        <n v="15298.0"/>
        <n v="12098.0"/>
        <n v="5609.0"/>
        <n v="1530.0"/>
        <n v="21043.0"/>
        <n v="1305.0"/>
        <n v="7341.0"/>
        <n v="335.0"/>
        <n v="555.0"/>
        <n v="60426.0"/>
        <n v="1104.0"/>
        <n v="1837.0"/>
        <n v="1175.0"/>
        <n v="18152.0"/>
        <n v="8754.0"/>
        <n v="8497.0"/>
        <n v="2668.0"/>
        <n v="6480.0"/>
        <n v="39246.0"/>
        <n v="18083.0"/>
        <n v="428.0"/>
      </sharedItems>
    </cacheField>
    <cacheField name="מחוז" numFmtId="0">
      <sharedItems containsBlank="1">
        <s v="ירושלים"/>
        <s v="דרום"/>
        <s v="צפון"/>
        <s v="חיפה"/>
        <m/>
        <s v="מרכז"/>
      </sharedItems>
    </cacheField>
    <cacheField name="ועדה מקומית" numFmtId="0">
      <sharedItems containsBlank="1">
        <s v="הראל"/>
        <s v="אבו בסמה"/>
        <s v="הגליל המרכזי"/>
        <s v="זבולון"/>
        <s v="עירון"/>
        <s v="מנשה אלונה"/>
        <s v="מבוא העמקים"/>
        <s v="יואב"/>
        <m/>
        <s v="גבעות אלונים"/>
        <s v="גליל מזרחי"/>
        <s v="מעלה חרמון"/>
        <s v="מעלה נפתלי"/>
        <s v="בקעת בית הכרם"/>
        <s v="קסם"/>
        <s v="שומרון"/>
        <s v="רכס הכרמל"/>
        <s v="לב הגליל"/>
        <s v="משגב"/>
        <s v="מזרח השרון"/>
        <s v="יזרעאלים"/>
        <s v="שמעונים"/>
        <s v="אצבע הגליל"/>
        <s v="טייבה"/>
        <s v="הגלבוע"/>
        <s v="טירה"/>
        <s v="מורדות הכרמל"/>
        <s v="שפלת הגליל"/>
        <s v="מעלה הגליל"/>
        <s v="מטה אשר"/>
        <s v="נצרת"/>
        <s v="מרום הגליל"/>
        <s v="חוף הכרמל"/>
        <s v="מטה יהודה"/>
        <s v="עיר כרמל"/>
        <s v="רהט"/>
      </sharedItems>
    </cacheField>
    <cacheField name="סטטוס עדכני (מ- 2000 ואילך)" numFmtId="0">
      <sharedItems containsBlank="1">
        <s v="בהליך סטטוטורי"/>
        <m/>
        <s v="בהליך תכנון"/>
        <s v="בתוקף"/>
        <s v="טרום תכנון"/>
      </sharedItems>
    </cacheField>
    <cacheField name="מספר תכנית" numFmtId="0">
      <sharedItems containsBlank="1">
        <s v="152-0150664"/>
        <m/>
        <s v="28/ 02/ 102"/>
        <s v="28/ 02/ 111"/>
        <s v="זב/ 79/ ז"/>
        <s v="354-0247221"/>
        <s v="מ/ 382"/>
        <s v="28/ 02/ 108"/>
        <s v="ג/ 16578"/>
        <s v="28/ 02/ 106"/>
        <s v="ג/ 13274"/>
        <s v="ג/ 14093"/>
        <s v="20/ 02/ 101/ 58 (28/ 02/ 103)"/>
        <s v="ג/ 20099"/>
        <s v="ענ/ 983/ מ/ 391"/>
        <s v="מח/ 255"/>
        <s v="353-0191023"/>
        <s v="ג/ 16923"/>
        <s v="ג/ 16613"/>
        <s v="ג/ 15418"/>
        <s v="ג/ 15132"/>
        <s v="ג/ 15708"/>
        <s v=" 28/ 02/ 104 28/ 02/ 110"/>
        <s v="ענ/ 121"/>
        <s v="מש/ 8/ 1/ 1005"/>
        <s v="ג/ 16443"/>
        <s v="ג/ 10619"/>
        <s v="ג/ 20820"/>
        <s v="ג/ 14204"/>
        <s v="ג/ 12815"/>
        <s v="טב/ 3400"/>
        <s v="מח/ 281 "/>
        <s v="ג/ 15756"/>
        <s v="ג/ 15608"/>
        <s v="ג/ 18234 "/>
        <s v="ג/16465"/>
        <s v="ג/ 19522 "/>
        <s v="ג/ 16001"/>
        <s v="ג/ 15607"/>
        <s v="28/ 02/ 105"/>
        <s v="ג/ 16968"/>
        <s v="ג/ 21617"/>
        <s v="ג/ 13164"/>
        <s v="ק/ 1000/ 1"/>
        <s v="ג/ 21324"/>
        <s v="ג/ 15880"/>
        <s v="ק/ 3000/ 2"/>
        <s v="ג/ 9858"/>
        <s v="ג/ 13120 ג/ 13365"/>
        <s v="28/ 02/ 109"/>
        <s v="ענ/ 960"/>
        <s v="ענ/ 984"/>
        <s v="ג/ 14916"/>
        <s v="ג/ 13161 "/>
        <s v="28/ 02/ 104/ 1"/>
        <s v="ג/ 14398"/>
        <s v="ג/ 18762"/>
        <s v="ג/ 14131"/>
        <s v="ג/ 13119"/>
        <s v="ג/ 18365"/>
        <s v="ענ/ 962"/>
        <s v="ג/ 10748"/>
        <s v="ג/ 15881"/>
        <s v="ג/ 13725"/>
        <s v="ענ/ 982/ מ/ 389"/>
        <s v="209-0226175"/>
        <s v="חכ/ 294"/>
        <s v="מי/ 300/ א"/>
        <s v="ג/ 17089"/>
        <s v="356-0166520"/>
        <s v="ג/ 13576 "/>
        <s v="ג/ 15782"/>
        <s v="353-0271387"/>
        <s v="ג/ 20910"/>
        <s v="ג/ 14664 "/>
        <s v="מח/ 276"/>
        <s v="28/ 02/ 101"/>
        <s v="260-0343491"/>
        <s v="ג/ 10545 "/>
        <s v="17/ 02/ 402"/>
        <s v="ג/13724"/>
        <s v="ג/ 13192"/>
        <s v="ג/ 15656"/>
        <s v="7/ 02/ 220/ 25"/>
        <s v="ג/ 15565"/>
        <s v="261-0345462"/>
        <s v="7/ 02/ 172/ 15"/>
        <s v="28/ 02/ 107"/>
      </sharedItems>
    </cacheField>
    <cacheField name="שנת אישור">
      <sharedItems containsBlank="1" containsMixedTypes="1" containsNumber="1" containsInteger="1">
        <m/>
        <n v="2003.0"/>
        <n v="2013.0"/>
        <n v="2009.0"/>
        <n v="2008.0"/>
        <n v="2011.0"/>
        <n v="2004.0"/>
        <n v="2015.0"/>
        <n v="2016.0"/>
        <n v="2012.0"/>
        <s v="2007 2004"/>
        <n v="2007.0"/>
        <n v="2014.0"/>
        <n v="2010.0"/>
        <n v="2005.0"/>
        <n v="2006.0"/>
        <n v="2001.0"/>
      </sharedItems>
    </cacheField>
    <cacheField name="גורם מקדם" numFmtId="0">
      <sharedItems containsBlank="1">
        <s v="מינהל התכנון"/>
        <m/>
        <s v="רשות ו/או וועדה מקומית"/>
        <s v="גורם ממשלתי"/>
      </sharedItems>
    </cacheField>
    <cacheField name="תת גורם מקדם" numFmtId="0">
      <sharedItems containsBlank="1">
        <s v="מטה"/>
        <m/>
        <s v="מחוז"/>
        <s v="רשות מקומית"/>
        <s v="מינהל התכנון+גוף ממשלתי"/>
        <s v="מינהל התכנון+רשות"/>
        <s v="הרשות  להסדרת התיישבות הבדואים"/>
        <s v="ועדה מקומית"/>
        <s v="משרד הבינוי והשיכון"/>
      </sharedItems>
    </cacheField>
    <cacheField name="מגזר (מינהל התכנון)" numFmtId="0">
      <sharedItems containsBlank="1">
        <s v="ערבי"/>
        <s v="בדואי"/>
        <s v="דרוזי"/>
        <m/>
        <s v="צ'רקסי"/>
        <s v="ערבי-דרוזי"/>
      </sharedItems>
    </cacheField>
  </cacheFields>
</pivotCacheDefinition>
</file>

<file path=xl/pivotTables/_rels/pivotTable1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פיווט - שוטף" cacheId="0" dataCaption="" showHeaders="0">
  <location ref="D8:H17" firstHeaderRow="0" firstDataRow="0" firstDataCol="0" rowPageCount="1" colPageCount="1"/>
  <pivotFields>
    <pivotField name="שם הרשות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t="default"/>
      </items>
    </pivotField>
    <pivotField name="סוג ישות מוניציפלית" outline="0" multipleItemSelectionAllowed="1" showAll="0">
      <items>
        <item x="0"/>
        <item x="1"/>
        <item x="2"/>
        <item x="3"/>
        <item x="4"/>
        <item t="default"/>
      </items>
    </pivotField>
    <pivotField name="מספר ישובים" outline="0" multipleItemSelectionAllowed="1" showAll="0">
      <items>
        <item x="0"/>
        <item t="default"/>
      </items>
    </pivotField>
    <pivotField name=" אוכלוסייה  (למס 2014) " numFmtId="164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t="default"/>
      </items>
    </pivotField>
    <pivotField name="מחוז" outline="0" multipleItemSelectionAllowed="1" showAll="0">
      <items>
        <item x="0"/>
        <item x="1"/>
        <item x="2"/>
        <item x="3"/>
        <item x="4"/>
        <item x="5"/>
        <item t="default"/>
      </items>
    </pivotField>
    <pivotField name="ועדה מקומית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name="סטטוס עדכני (מ- 2000 ואילך)" outline="0" multipleItemSelectionAllowed="1" showAll="0">
      <items>
        <item x="0"/>
        <item x="1"/>
        <item x="2"/>
        <item x="3"/>
        <item x="4"/>
        <item t="default"/>
      </items>
    </pivotField>
    <pivotField name="מספר תכנית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t="default"/>
      </items>
    </pivotField>
    <pivotField name="שנת אישור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name="גורם מקדם" outline="0" multipleItemSelectionAllowed="1" showAll="0">
      <items>
        <item x="0"/>
        <item x="1"/>
        <item x="2"/>
        <item x="3"/>
        <item t="default"/>
      </items>
    </pivotField>
    <pivotField name="תת גורם מקדם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t="default"/>
      </items>
    </pivotField>
    <pivotField name="מגזר (מינהל התכנון)" axis="axisPage" outline="0" multipleItemSelectionAllowed="1" showAll="0">
      <items>
        <item x="0"/>
        <item x="1"/>
        <item x="2"/>
        <item h="1" x="3"/>
        <item x="4"/>
        <item x="5"/>
        <item t="default"/>
      </items>
    </pivotField>
  </pivotFields>
  <pageFields>
    <pageField fld="11"/>
  </pageFields>
</pivotTableDefinition>
</file>

<file path=xl/pivotTables/pivotTable2.xml><?xml version="1.0" encoding="utf-8"?>
<pivotTableDefinition xmlns="http://schemas.openxmlformats.org/spreadsheetml/2006/main" name="פיווט - שוטף 2" cacheId="0" dataCaption="" showHeaders="0">
  <location ref="C27:H36" firstHeaderRow="0" firstDataRow="0" firstDataCol="1" rowPageCount="3" colPageCount="1"/>
  <pivotFields>
    <pivotField name="שם הרשות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t="default"/>
      </items>
    </pivotField>
    <pivotField name="סוג ישות מוניציפלית" axis="axisPage" dataField="1" outline="0" multipleItemSelectionAllowed="1" showAll="0">
      <items>
        <item x="0"/>
        <item x="1"/>
        <item x="2"/>
        <item x="3"/>
        <item h="1" x="4"/>
        <item t="default"/>
      </items>
    </pivotField>
    <pivotField name="מספר ישובים" outline="0" multipleItemSelectionAllowed="1" showAll="0">
      <items>
        <item x="0"/>
        <item t="default"/>
      </items>
    </pivotField>
    <pivotField name=" אוכלוסייה  (למס 2014) " numFmtId="164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t="default"/>
      </items>
    </pivotField>
    <pivotField name="מחוז" outline="0" multipleItemSelectionAllowed="1" showAll="0">
      <items>
        <item x="0"/>
        <item x="1"/>
        <item x="2"/>
        <item x="3"/>
        <item x="4"/>
        <item x="5"/>
        <item t="default"/>
      </items>
    </pivotField>
    <pivotField name="ועדה מקומית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t="default"/>
      </items>
    </pivotField>
    <pivotField name="סטטוס עדכני (מ- 2000 ואילך)" outline="0" multipleItemSelectionAllowed="1" showAll="0">
      <items>
        <item x="0"/>
        <item x="1"/>
        <item x="2"/>
        <item x="3"/>
        <item x="4"/>
        <item t="default"/>
      </items>
    </pivotField>
    <pivotField name="מספר תכנית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t="default"/>
      </items>
    </pivotField>
    <pivotField name="שנת אישור" axis="axisPage" outline="0" multipleItemSelectionAllowed="1" showAll="0">
      <items>
        <item x="0"/>
        <item h="1" x="1"/>
        <item x="2"/>
        <item x="3"/>
        <item x="4"/>
        <item x="5"/>
        <item h="1" x="6"/>
        <item x="7"/>
        <item x="8"/>
        <item x="9"/>
        <item h="1" x="10"/>
        <item x="11"/>
        <item x="12"/>
        <item x="13"/>
        <item x="14"/>
        <item x="15"/>
        <item h="1" x="16"/>
        <item t="default"/>
      </items>
    </pivotField>
    <pivotField name="גורם מקדם" outline="0" multipleItemSelectionAllowed="1" showAll="0">
      <items>
        <item x="0"/>
        <item x="1"/>
        <item x="2"/>
        <item x="3"/>
        <item t="default"/>
      </items>
    </pivotField>
    <pivotField name="תת גורם מקדם" outline="0" multipleItemSelectionAllowed="1" showAll="0">
      <items>
        <item x="0"/>
        <item x="1"/>
        <item x="2"/>
        <item x="3"/>
        <item x="4"/>
        <item x="5"/>
        <item x="6"/>
        <item x="7"/>
        <item x="8"/>
        <item t="default"/>
      </items>
    </pivotField>
    <pivotField name="מגזר (מינהל התכנון)" axis="axisPage" outline="0" multipleItemSelectionAllowed="1" showAll="0">
      <items>
        <item x="0"/>
        <item x="1"/>
        <item x="2"/>
        <item h="1" x="3"/>
        <item x="4"/>
        <item x="5"/>
        <item t="default"/>
      </items>
    </pivotField>
  </pivotFields>
  <pageFields>
    <pageField fld="1"/>
    <pageField fld="8"/>
    <pageField fld="11"/>
  </pageFields>
  <dataFields>
    <dataField name="COUNTA of סוג ישות מוניציפלית" fld="1" subtotal="count" baseField="0"/>
  </dataFields>
</pivotTableDefinition>
</file>

<file path=xl/tables/table1.xml><?xml version="1.0" encoding="utf-8"?>
<table xmlns="http://schemas.openxmlformats.org/spreadsheetml/2006/main" ref="G1:G11" displayName="גיליון עזר" id="1">
  <tableColumns count="1">
    <tableColumn name="גורם מקדם תת" id="1"/>
  </tableColumns>
  <tableStyleInfo name="גיליון עזר-style" showColumnStripes="0" showFirstColumn="1" showLastColumn="1" showRowStripes="1"/>
</table>
</file>

<file path=xl/tables/table2.xml><?xml version="1.0" encoding="utf-8"?>
<table xmlns="http://schemas.openxmlformats.org/spreadsheetml/2006/main" ref="C1:C9" displayName="גיליון עזר 2" id="2">
  <tableColumns count="1">
    <tableColumn name="תת מגזר" id="1"/>
  </tableColumns>
  <tableStyleInfo name="גיליון עזר-style 2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ערכת נושא Offic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58" Type="http://schemas.openxmlformats.org/officeDocument/2006/relationships/hyperlink" Target="http://mavat.moin.gov.il/MavatPS/Forms/SV4.aspx?tid=4&amp;mp_id=DDrZ2mTgeH40Mw5EXbIppM4dmQb1YI%2F8peZi%2F3xrgJSpstwx3UIHcZeO%2FtJkEW2VApop3%2BOuALeagGfUroJuGCiQmRArZc4v&amp;et=1" TargetMode="External"/><Relationship Id="rId12" Type="http://schemas.openxmlformats.org/officeDocument/2006/relationships/hyperlink" Target="http://mavat.moin.gov.il/MavatPS/Forms/SV4.aspx?tid=4&amp;mp_id=DDrZ2mTgeH7V1axch4o6dLDnndPHqhBvM8X8qYndcToAdHL6X6HuwE60Zf8C0bhrTO31AU0dMbgzE2jrR07m80xdpl0E5Uar&amp;et=1" TargetMode="External"/><Relationship Id="rId50" Type="http://schemas.openxmlformats.org/officeDocument/2006/relationships/hyperlink" Target="http://mavat.moin.gov.il/MavatPS/Forms/SV4.aspx?tid=4&amp;mp_id=rYV8n14yVGEJKArfCfgrIwmQVmNwmVFmmz6IHYLjKNlLtTT3rzE1Je7zM0Hv5yae%2BFm%2F9ge85FKx4Z0rBhdZGdfjrc7cShzi&amp;et=1" TargetMode="External"/><Relationship Id="rId38" Type="http://schemas.openxmlformats.org/officeDocument/2006/relationships/hyperlink" Target="http://mavat.moin.gov.il/MavatPS/Forms/SV4.aspx?tid=4&amp;mp_id=uSVsB8tGjuTLtrN6XtFN%2B%2BRoNXk1yVox9tuqMfk%2BPh4pY7THgMn8yyz6JIojov%2Fpvgu53t6yEgVBacOATM6yDxumgARwiC6A&amp;et=1" TargetMode="External"/><Relationship Id="rId46" Type="http://schemas.openxmlformats.org/officeDocument/2006/relationships/hyperlink" Target="http://mavat.moin.gov.il/MavatPS/Forms/SV4.aspx?tid=4&amp;mp_id=uSVsB8tGjuQBsi1A5qczCc2M46dxjg%2FsKebsvsDBQAVzOcHnXPULIza1%2FHokE9G%2Bg4rZED0omWXQU98u96AtIQcCRpPmhrGF&amp;et=1" TargetMode="External"/><Relationship Id="rId15" Type="http://schemas.openxmlformats.org/officeDocument/2006/relationships/hyperlink" Target="http://mavat.moin.gov.il/MavatPS/Forms/SV4.aspx?tid=4&amp;mp_id=Pe%2FZIjMi50RtWsgnINLs3rpiLhib%2Fmi%2BxXyBj48zBXJHaUghIW6tq1EU0rFfNdq%2FlNsP7dkrKGuX%2BgahiWs7WuGpkBzYisF6&amp;et=1" TargetMode="External"/><Relationship Id="rId25" Type="http://schemas.openxmlformats.org/officeDocument/2006/relationships/hyperlink" Target="http://mavat.moin.gov.il/MavatPS/Forms/SV4.aspx?tid=4&amp;mp_id=rl9keFhkY1mEQMrqPs5amyRK3xHStTV8%2F0Wg20%2B0z9jRM0tTTQZgF0sSMJzF6s0jM3ZcmAsdPQZDn44T%2B9GJfvwWh96Z3jca&amp;et=1" TargetMode="External"/><Relationship Id="rId74" Type="http://schemas.openxmlformats.org/officeDocument/2006/relationships/hyperlink" Target="http://mavat.moin.gov.il/MavatPS/Forms/SV4.aspx?tid=4&amp;mp_id=pNa176SYIBmAwWQHqRuRrALNr6ewLOKxEn8w6hlEiDMh4i2Ntnht2iE5oqWftirXkPqTF80880T1cpacgWnqBSTQw%2BOxG4D%2BbSBGhZ%2By%2B2k%3D&amp;et=1" TargetMode="External"/><Relationship Id="rId62" Type="http://schemas.openxmlformats.org/officeDocument/2006/relationships/hyperlink" Target="http://mavat.moin.gov.il/MavatPS/Forms/SV4.aspx?tid=4&amp;mp_id=yNaZvCw8Tq9%2F8OopA7%2BIqEbehmTlL74hsoluCO%2Fd%2BCIipWRPzMGfmSTmz6jdV8EDyJRYWJdXXoEpOgscpFzlA5PYw13FxlKN&amp;et=1" TargetMode="External"/><Relationship Id="rId29" Type="http://schemas.openxmlformats.org/officeDocument/2006/relationships/hyperlink" Target="http://mavat.moin.gov.il/MavatPS/Forms/SV4.aspx?tid=4&amp;mp_id=DDrZ2mTgeH4DRhpoqFiL8cCS90dEwDIAaOgWGhH5%2FsrwCnORCJ79RskuxbjlxOXjS6ytG2JmJN3Ik0sWDbXPXTdY9Wd7%2FWPz&amp;et=1" TargetMode="External"/><Relationship Id="rId81" Type="http://schemas.openxmlformats.org/officeDocument/2006/relationships/hyperlink" Target="http://mavat.moin.gov.il/MavatPS/Forms/SV4.aspx?tid=4&amp;mp_id=SDVS9Mqy9q%2FBtrOLa2cScsj48Rj7DElmDqSxMZuZ3WSlZwXjMx%2FKJqdhP4i2TVfUfq1%2BtyxmIThU8iZ%2FiUfcVFFSz9u%2B7kfH&amp;et=1" TargetMode="External"/><Relationship Id="rId35" Type="http://schemas.openxmlformats.org/officeDocument/2006/relationships/hyperlink" Target="http://mavat.moin.gov.il/MavatPS/Forms/SV4.aspx?tid=4&amp;mp_id=i4gWzAglpsAO0dNgTxsdHvzFS0qNSjePFzHUSTVR8O8tYtayg1mhXE%2FUVl3bxIFRqoSm7F%2FOQBu%2BsJpgr93NM1Fm5cneITo1&amp;et=1" TargetMode="External"/><Relationship Id="rId13" Type="http://schemas.openxmlformats.org/officeDocument/2006/relationships/hyperlink" Target="http://mavat.moin.gov.il/MavatPS/Forms/SV4.aspx?tid=4&amp;mp_id=XPbwSNpey4h4XyrQLnmNQX3bPjcMGRpFRnOjaPXQsPlX8tOThtrSmhS5VaPg7jXaWxpFzTaYBXBL862gGUDG3kGrX2b%2BmiM7&amp;et=1" TargetMode="External"/><Relationship Id="rId8" Type="http://schemas.openxmlformats.org/officeDocument/2006/relationships/hyperlink" Target="http://mavat.moin.gov.il/MavatPS/Forms/SV4.aspx?tid=4&amp;mp_id=9JXvsHX0b88rMgS1ASZFlxlJN1Gg4sj0QGOBPUAWMN5xwT0AnI383u0TNDANfrmZRDPDZ6Kkj3SRpTWD%2FbZBMZIx1Hqxan3F&amp;et=1" TargetMode="External"/><Relationship Id="rId4" Type="http://schemas.openxmlformats.org/officeDocument/2006/relationships/hyperlink" Target="http://mavat.moin.gov.il/MavatPS/Forms/SV4.aspx?tid=4&amp;mp_id=CliOXy1vENrLHB12LVDy%2FN8AEV09PmxbMDtp%2BTAyYN%2BbKkmRfKpcXCou4FSLQRnCcrtZTnBAgfPQSVyPO5KN6b90EpKXNWYRYzxJ0gJAtc4%3D&amp;et=1" TargetMode="External"/><Relationship Id="rId42" Type="http://schemas.openxmlformats.org/officeDocument/2006/relationships/hyperlink" Target="http://mavat.moin.gov.il/MavatPS/Forms/SV4.aspx?tid=4&amp;mp_id=4QucDVMFakdi2Ll4dOwIz%2BSv18iOQ62EfZV6P7IjXn1CQBZHtQMHoP4o%2FqcxT7UTvR2kO6lhzyhHOVTrvOBg661o9krk23uxZN0wbCyAhKA%3D&amp;et=1" TargetMode="External"/><Relationship Id="rId71" Type="http://schemas.openxmlformats.org/officeDocument/2006/relationships/hyperlink" Target="http://mavat.moin.gov.il/MavatPS/Forms/SV4.aspx?tid=4&amp;mp_id=pNa176SYIBnBa49LX9jN679deGxH76fGIRwb%2BKuwpMMpccSLcn153qHP6GzH3bnoZNCagsOtjjJlpv5XkF1UysWOjNjRZFej6hbytH1uFaY%3D&amp;et=1" TargetMode="External"/><Relationship Id="rId9" Type="http://schemas.openxmlformats.org/officeDocument/2006/relationships/hyperlink" Target="http://mavat.moin.gov.il/MavatPS/Forms/SV4.aspx?tid=4&amp;mp_id=UqFGGKKG29HXEIXUGWq5sHFAMF8xsuX2Y5jerkNMaE4LcdlftV%2B6o%2FkOIG9ohN8tL4KCkSSp1dRGqc4WSpZJsgXBR0WNh21t&amp;et=1" TargetMode="External"/><Relationship Id="rId31" Type="http://schemas.openxmlformats.org/officeDocument/2006/relationships/hyperlink" Target="http://mavat.moin.gov.il/MavatPS/Forms/SV4.aspx?tid=4&amp;mp_id=jo229rQteiVjM3gWKQFRtV6Yuc6qr1QxFWvFUXJ00ksxf6ZPMmTTKe8jc%2BPVZ6NuFWp7srBiLg60CW0Z4hf2F%2FPYLZWgYaTF&amp;et=1" TargetMode="External"/><Relationship Id="rId48" Type="http://schemas.openxmlformats.org/officeDocument/2006/relationships/hyperlink" Target="http://mavat.moin.gov.il/MavatPS/Forms/SV4.aspx?tid=4&amp;mp_id=Bi%2FbMBm4tfIHqRwDtR5mickJMhfGcC3NTft9wAoYpRtZf3KBMBNCgnKFi0Ee8wf2nF4YyDoiKRZrqeK4%2FZTsS7aIuD%2Fdig6V&amp;et=1" TargetMode="External"/><Relationship Id="rId43" Type="http://schemas.openxmlformats.org/officeDocument/2006/relationships/hyperlink" Target="http://mavat.moin.gov.il/MavatPS/Forms/SV4.aspx?tid=4&amp;mp_id=4lza3AoSrBI%2BExQDGasplxI8CEukN%2FlHohX4agBpDPcZO8ZxOgmVbLpZTj41PoCzTM70ETYmLL5H444Tl9X8UiQYJpKckOND&amp;et=1" TargetMode="External"/><Relationship Id="rId33" Type="http://schemas.openxmlformats.org/officeDocument/2006/relationships/hyperlink" Target="http://mavat.moin.gov.il/MavatPS/Forms/SV4.aspx?tid=4&amp;mp_id=toxt5Jlr2XxFW5j3TqMNSAO8PDm91uckq%2B67Rqp5oJuKhSVSWzlrMORu1c%2B%2BWwnYi%2FBRNR1y6oN5An7dlAAGK1HPkWRHl9bF&amp;et=1" TargetMode="External"/><Relationship Id="rId44" Type="http://schemas.openxmlformats.org/officeDocument/2006/relationships/hyperlink" Target="http://mavat.moin.gov.il/MavatPS/Forms/SV4.aspx?tid=4&amp;mp_id=58iDohQitfNRKcBXP4vWJxgR4u4dw5B3x0GcMn1EyJG7NJjiwOj8MpwJuOnW7ovk160n1qMW2ofxD%2FRG%2B64OeqKIw%2FWWk2Dv&amp;et=1" TargetMode="External"/><Relationship Id="rId5" Type="http://schemas.openxmlformats.org/officeDocument/2006/relationships/hyperlink" Target="http://mavat.moin.gov.il/MavatPS/Forms/SV4.aspx?tid=4&amp;mp_id=AfrkMoegfmK95nRhr3EQR8aiiIM2eGMgoMsLRaboAQxPXQs7guFl5ubkQvhen50WnxoxYiIxGtwKKrlCLvbXYveTzwzUFXyQ&amp;et=1" TargetMode="External"/><Relationship Id="rId24" Type="http://schemas.openxmlformats.org/officeDocument/2006/relationships/hyperlink" Target="http://mavat.moin.gov.il/MavatPS/Forms/SV4.aspx?tid=4&amp;mp_id=K%2B0yNRC4Kbkz6%2FP8pTkg%2BOxyPt9UeXg6Os5IEb6tOgow7ubfQPJhJVZviF5holaXzRb%2FjisZXzCG%2BO5rCX%2FpeRIiKp9j5rHE&amp;et=1" TargetMode="External"/><Relationship Id="rId36" Type="http://schemas.openxmlformats.org/officeDocument/2006/relationships/hyperlink" Target="http://mavat.moin.gov.il/MavatPS/Forms/SV4.aspx?tid=4&amp;mp_id=UqFGGKKG29FluJYeZuJLB%2BcIrVT7Ruq7L6jzBRZqQi%2F8%2BIjkeBsLx7Pme%2F8t2f67tDjbKBcwhfT3LEz1dmtlQyfecQ%2FTlvGh&amp;et=1" TargetMode="External"/><Relationship Id="rId80" Type="http://schemas.openxmlformats.org/officeDocument/2006/relationships/hyperlink" Target="http://mavat.moin.gov.il/MavatPS/Forms/SV4.aspx?tid=4&amp;mp_id=yNaZvCw8Tq9%2FFWb%2FOMCxaLkZq2S3tggyi8X%2BQGIkOH4XYsFsP7S%2F4SiFzCtKI3lLRlh05j%2BLa4%2FA6IEmk7S%2BoAjvZrLCy8pE&amp;et=1" TargetMode="External"/><Relationship Id="rId23" Type="http://schemas.openxmlformats.org/officeDocument/2006/relationships/hyperlink" Target="http://mavat.moin.gov.il/MavatPS/Forms/SV4.aspx?tid=4&amp;mp_id=XPbwSNpey4jvSMCqqi997x%2BCNe%2FJIDf3QrerRgw281KhKpjxxsGmANUz0IkwwFY4Y4%2FaZrUyl%2BvUsDvmDQTs6hZOLXxhU4hF&amp;et=1" TargetMode="External"/><Relationship Id="rId2" Type="http://schemas.openxmlformats.org/officeDocument/2006/relationships/hyperlink" Target="http://mavat.moin.gov.il/MavatPS/Forms/SV4.aspx?tid=4&amp;mp_id=TOpflW7W09%2BWxQ321kr45DM4WwNPy0JAyUaNsDLKK%2Fa05Ss80D9koaaLyzujJD6kGu3qCjEvCFNjJ7j2GD1lpvvcfAxYEGSO6mvhuiwheJw%3D&amp;et=1" TargetMode="External"/><Relationship Id="rId90" Type="http://schemas.openxmlformats.org/officeDocument/2006/relationships/drawing" Target="../drawings/worksheetdrawing1.xml"/><Relationship Id="rId59" Type="http://schemas.openxmlformats.org/officeDocument/2006/relationships/hyperlink" Target="http://mavat.moin.gov.il/MavatPS/Forms/SV4.aspx?tid=4&amp;mp_id=4lza3AoSrBKfxTKv6aEqZTl%2Bep3fiAc4dDbBaNxcyLYnHOONAIekIHDcn5eVphJ4DlUS4kGTWChuaVvZV4BEx%2FRURLZoBGJa&amp;et=1" TargetMode="External"/><Relationship Id="rId87" Type="http://schemas.openxmlformats.org/officeDocument/2006/relationships/hyperlink" Target="http://mavat.moin.gov.il/MavatPS/Forms/SV4.aspx?tid=4&amp;mp_id=4QucDVMFakePE3sn6wtOdcO0dJ1CNwYDfTtT8K8kEt7QA2Uqe6R8xUa6Wg0WL0nnS7TcVTm2aXNiH91dkBFhyp7j0S%2FYQQcdo6CoaisDIZM%3D&amp;et=1" TargetMode="External"/><Relationship Id="rId45" Type="http://schemas.openxmlformats.org/officeDocument/2006/relationships/hyperlink" Target="http://mavat.moin.gov.il/MavatPS/Forms/SV4.aspx?tid=4&amp;mp_id=4QucDVMFakcoAX4FzSDz%2F0xIS%2B0Ame%2FceIdYA5X8zvwIl07WOJ3EyVJQuD8p0X0Co7jk8o83X5HKtS0oRKs7jqQufWo2AdIrd5UYneyg%2BwI%3D&amp;et=1" TargetMode="External"/><Relationship Id="rId76" Type="http://schemas.openxmlformats.org/officeDocument/2006/relationships/hyperlink" Target="http://mavat.moin.gov.il/MavatPS/Forms/SV4.aspx?tid=4&amp;mp_id=uZCevTYfmoTyhao8i2vBF3ahs%2B2flYf3cs1h3DZHThyXPd2qOCg0d1gIEUi7SWTXPXc%2FGeSFS2GSbDRqysDOgWev%2BKVT3b%2Fw&amp;et=1" TargetMode="External"/><Relationship Id="rId6" Type="http://schemas.openxmlformats.org/officeDocument/2006/relationships/hyperlink" Target="http://mavat.moin.gov.il/MavatPS/Forms/SV4.aspx?tid=4&amp;mp_id=pNa176SYIBmzEiRGiMuaNL6e4MELU24rgAj1Owor742gtwJyQXmcVHWMNBGeAlyTWyDBaakxO6qnnxlUwCIE1atg221xhhcMpuhtBc5dxmg%3D&amp;et=1" TargetMode="External"/><Relationship Id="rId88" Type="http://schemas.openxmlformats.org/officeDocument/2006/relationships/hyperlink" Target="http://mavat.moin.gov.il/MavatPS/Forms/SV4.aspx?tid=4&amp;mp_id=A%2BlcbkT7u%2FdmB2NueYmlyg0LeXjl9QdCcNZYfRtojeWq71XX3IDMI0RD5xNJfjYY22Ve0ehEoLcPdXa3cVlAzSkWPpgIlAps&amp;et=1" TargetMode="External"/><Relationship Id="rId57" Type="http://schemas.openxmlformats.org/officeDocument/2006/relationships/hyperlink" Target="http://mavat.moin.gov.il/MavatPS/Forms/SV4.aspx?tid=4&amp;mp_id=X5T8ONJoL81qCq8V0W8%2BGBQzqU6vFsyaNoU11L29FtaS2lqYG96GlfUpEA7%2BWd2cjDH6TMAI2bkB0styq0IuYOqy23Qbuukn&amp;et=1" TargetMode="External"/><Relationship Id="rId41" Type="http://schemas.openxmlformats.org/officeDocument/2006/relationships/hyperlink" Target="http://mavat.moin.gov.il/MavatPS/Forms/SV4.aspx?tid=4&amp;mp_id=LnmnBZBQTCxGhalu1PRnq9Hxzy8mtmD%2FnZox6XMo%2Fwx%2BF4s9Q61m80kAPliMbmGNFi5KvXZV%2B%2FTfgCVTqe0iKiQPgCmwU9cK&amp;et=1" TargetMode="External"/><Relationship Id="rId56" Type="http://schemas.openxmlformats.org/officeDocument/2006/relationships/hyperlink" Target="http://mavat.moin.gov.il/MavatPS/Forms/SV4.aspx?tid=4&amp;mp_id=uZCevTYfmoR15oEuerL5UVMPry3Dcd5gl9%2Ba57YoVINIP99axMO%2F7Xc5GmI5ezzE0ZZ2B1Hf99Nzp%2Bj%2BeznHas3ilJDfY7gp&amp;et=1" TargetMode="External"/><Relationship Id="rId89" Type="http://schemas.openxmlformats.org/officeDocument/2006/relationships/hyperlink" Target="http://mavat.moin.gov.il/MavatPS/Forms/SV4.aspx?tid=4&amp;mp_id=SDVS9Mqy9q9FD%2BQAlieQ6m%2F%2BJRsBZtDtfuzckGawfjp2WogiWYzZfOiWJQgW9gISwxBKng2%2FXomNG%2FDqDzpZBzIty1UlkGeJ&amp;et=1" TargetMode="External"/><Relationship Id="rId84" Type="http://schemas.openxmlformats.org/officeDocument/2006/relationships/hyperlink" Target="http://mavat.moin.gov.il/MavatPS/Forms/SV4.aspx?tid=4&amp;mp_id=4QucDVMFakdRd2%2Bxb5zHdiJF%2BXz4ytbQS71XtZumyQR2JHm64PVUKH8Lopt83tHHfpkxl%2BkNztjdg3KTFDLW3uNTXAyGD2Oj0a6TfQlHY5M%3D&amp;et=1" TargetMode="External"/><Relationship Id="rId66" Type="http://schemas.openxmlformats.org/officeDocument/2006/relationships/hyperlink" Target="http://mavat.moin.gov.il/MavatPS/Forms/SV4.aspx?tid=4&amp;mp_id=4QucDVMFakeL4b3upH5vgcWJ5KJABFtG3gf6A456rwy8nWCpXYnHS1ehzaJGpNk5U14riK7GnOKJxwyTBmWhYRv3nev5b0li0kxV4korGto%3D&amp;et=1" TargetMode="External"/><Relationship Id="rId51" Type="http://schemas.openxmlformats.org/officeDocument/2006/relationships/hyperlink" Target="http://mavat.moin.gov.il/MavatPS/Forms/SV4.aspx?tid=4&amp;mp_id=Pe%2FZIjMi50Tm0cy2zDrHa1G%2F7V9kaikT3gBrHBKpykb020GTBpgn4GTrAbbw66btPd%2Frtmu1aIrdXOlrwGvk3GiJtJ82ubXs&amp;et=1" TargetMode="External"/><Relationship Id="rId85" Type="http://schemas.openxmlformats.org/officeDocument/2006/relationships/hyperlink" Target="http://mavat.moin.gov.il/MavatPS/Forms/SV4.aspx?tid=4&amp;mp_id=CliOXy1vENp7ZkPiZhkpncNPm1tTahNsfg7Wsn6H29yuNt1SIEZu00YQRI6NraJbTFOnrURXw4a%2FJ077ISK%2FUP3wdcRHFSab3v2ofuEMdYc%3D&amp;et=1" TargetMode="External"/><Relationship Id="rId40" Type="http://schemas.openxmlformats.org/officeDocument/2006/relationships/hyperlink" Target="http://mavat.moin.gov.il/MavatPS/Forms/SV4.aspx?tid=4&amp;mp_id=GzE4YHK%2BmBQwiwXL83TjxePs5yzaPp5curXNw4ODNBiLSaMWbPCwMcjeetB8ldNSB3a9qR45UJvjzeX4jEC4GqNX7mOqAX0v&amp;et=1" TargetMode="External"/><Relationship Id="rId54" Type="http://schemas.openxmlformats.org/officeDocument/2006/relationships/hyperlink" Target="http://mavat.moin.gov.il/MavatPS/Forms/SV4.aspx?tid=4&amp;mp_id=4lza3AoSrBK0wH%2FdSPA1yXNx1K8U4SSqFzVt9Sh3%2FstOuZ9s2bumx841PjU3To9JNjB%2FiyL%2BmO9GdG3%2FvxTyI14%2BjTz9BE2k&amp;et=1" TargetMode="External"/><Relationship Id="rId28" Type="http://schemas.openxmlformats.org/officeDocument/2006/relationships/hyperlink" Target="http://mavat.moin.gov.il/MavatPS/Forms/SV4.aspx?tid=4&amp;mp_id=4QucDVMFakfpINJws7GuoXrZ8cMa%2Bst7R8cfb3UunmFi5qxqJu6oQDaZgZ7n8r5sfMUke7I%2B3NwcQwAWM2bqbr9d8cjxnnIXyvcu5P6M6bo%3D&amp;et=1" TargetMode="External"/><Relationship Id="rId16" Type="http://schemas.openxmlformats.org/officeDocument/2006/relationships/hyperlink" Target="http://mavat.moin.gov.il/MavatPS/Forms/SV4.aspx?tid=4&amp;mp_id=zOPwJlxOSdb9Dv%2BYK1ioBHKUvTcaMLRWOiOy8WR%2BqIDCrvyXjzyfQRcaUC4in9qS9Q5ctOxlpDZ0rGz9OCRtgaGU9mut9si4&amp;et=1" TargetMode="External"/><Relationship Id="rId79" Type="http://schemas.openxmlformats.org/officeDocument/2006/relationships/hyperlink" Target="http://mavat.moin.gov.il/MavatPS/Forms/SV4.aspx?tid=4&amp;mp_id=4QucDVMFakcxZuxaaHMN6K8NfknopQDR3cckFR8eEQEmxF47GmyRiwlbyJAWPATyoGc%2FK1VDPAaA5mxl2gLNhu1ieNbx33iX%2BZa9wJk2K7Y%3D&amp;et=1" TargetMode="External"/><Relationship Id="rId20" Type="http://schemas.openxmlformats.org/officeDocument/2006/relationships/hyperlink" Target="http://mavat.moin.gov.il/MavatPS/Forms/SV4.aspx?tid=4&amp;mp_id=3fDVAWcDJ4wFOeiwlS8W4w6aN%2B%2ByAZ0pab50PAoBuzkrQkek1vxhTDxZ%2F2N3YnIbPDSG26%2FZoMBGDuf8I%2FCIXc86ILr5ovK%2F&amp;et=1" TargetMode="External"/><Relationship Id="rId60" Type="http://schemas.openxmlformats.org/officeDocument/2006/relationships/hyperlink" Target="http://mavat.moin.gov.il/MavatPS/Forms/SV4.aspx?tid=4&amp;mp_id=i4gWzAglpsAoMDo0VGtKhSkyCv4T0DQaD6zboQp2YaOrLflLPRr5N4IIKkUZRU4OSvTS%2B48gl9NZcMuKsD6OSkbnWYdLPyWS&amp;et=1" TargetMode="External"/><Relationship Id="rId39" Type="http://schemas.openxmlformats.org/officeDocument/2006/relationships/hyperlink" Target="http://mavat.moin.gov.il/MavatPS/Forms/SV4.aspx?tid=4&amp;mp_id=toxt5Jlr2XyxWq6rVCSlpiwKJrczHLVbJ65KW2sO1PGfSk0QrOE59k9KQv6ZIchxXYXusxQm%2FJC%2FI2Pogt7j3pa4C93aDZpc&amp;et=1" TargetMode="External"/><Relationship Id="rId68" Type="http://schemas.openxmlformats.org/officeDocument/2006/relationships/hyperlink" Target="http://mavat.moin.gov.il/MavatPS/Forms/SV4.aspx?tid=4&amp;mp_id=MSKH%2BGBLxv5zA16FCmfAJtaxF8Co0MqVvAvVwY24O10tcfKmLGRsvwPwh5dtaMyM1iREOAbpiUg3%2BpOH%2FVYRrZZYgBXFZAx6&amp;et=1" TargetMode="External"/><Relationship Id="rId11" Type="http://schemas.openxmlformats.org/officeDocument/2006/relationships/hyperlink" Target="http://mavat.moin.gov.il/MavatPS/Forms/SV4.aspx?tid=4&amp;mp_id=4lza3AoSrBKD55NsVv%2BryEnTZIzF19zJkNXrKF9kPSZyS1kIFZ8rINvWES4TlHuAb1itBH4a2LLgxgrpzyPkZ2%2F6y1gh0xPy&amp;et=1" TargetMode="External"/><Relationship Id="rId14" Type="http://schemas.openxmlformats.org/officeDocument/2006/relationships/hyperlink" Target="http://mavat.moin.gov.il/MavatPS/Forms/SV4.aspx?tid=4&amp;mp_id=4QucDVMFakcfxYn2UZ9bWA4EHoMxIYO7qT1mTQmgRVbDFt%2B8tuWo%2FdUDt0NgizwlwhdijPkAP8TeuX7TBDFSeGHz%2BIVvQnUZpIeLzL4iffM%3D&amp;et=1" TargetMode="External"/><Relationship Id="rId7" Type="http://schemas.openxmlformats.org/officeDocument/2006/relationships/hyperlink" Target="http://mavat.moin.gov.il/MavatPS/Forms/SV4.aspx?tid=4&amp;mp_id=HJlsIqxxesCdnBPwg9Ejp3TKWg2hLi87sJ1JzXsCho9JIe42H6T7QQ1sPYg%2Bl1OINc0%2Bmi0Rra%2FYcDd2IyxGWHSsa9M0yf4g&amp;et=1" TargetMode="External"/><Relationship Id="rId73" Type="http://schemas.openxmlformats.org/officeDocument/2006/relationships/hyperlink" Target="http://mavat.moin.gov.il/MavatPS/Forms/SV4.aspx?tid=4&amp;mp_id=toxt5Jlr2XxwF7F4bg%2BQfA8NUSjRx29uryKHWK5G7%2Bl4W9ZoeRpXZZcqs6pMxfD2INMEudR1WiG2FtKyqMJdu8pAg43bmvtn&amp;et=1" TargetMode="External"/><Relationship Id="rId70" Type="http://schemas.openxmlformats.org/officeDocument/2006/relationships/hyperlink" Target="http://mavat.moin.gov.il/MavatPS/Forms/SV4.aspx?tid=4&amp;mp_id=MSKH%2BGBLxv5zA16FCmfAJtaxF8Co0MqVvAvVwY24O10tcfKmLGRsvwPwh5dtaMyM1iREOAbpiUg3%2BpOH%2FVYRrZZYgBXFZAx6&amp;et=1" TargetMode="External"/><Relationship Id="rId69" Type="http://schemas.openxmlformats.org/officeDocument/2006/relationships/hyperlink" Target="http://mavat.moin.gov.il/MavatPS/Forms/SV4.aspx?tid=4&amp;mp_id=LnmnBZBQTCxo4btkKalLzdLQISAj5HXE5szCzof5m9LAmgYAHG6O4WonXqnGx2Zc4DtMr8a5CdBW3BrUQ2SmIsC3p29QKaFi&amp;et=1" TargetMode="External"/><Relationship Id="rId27" Type="http://schemas.openxmlformats.org/officeDocument/2006/relationships/hyperlink" Target="http://mavat.moin.gov.il/MavatPS/Forms/SV4.aspx?tid=4&amp;mp_id=yNaZvCw8Tq8QJlHokkIKGyFnuEOIqb6bgcq4fTjYyrn1JLP1qB3a0dSHjZYE72hRbXIhnoSKAYpcPaaSPN8njXZf3j1aE6%2B2&amp;et=1" TargetMode="External"/><Relationship Id="rId77" Type="http://schemas.openxmlformats.org/officeDocument/2006/relationships/hyperlink" Target="http://mavat.moin.gov.il/MavatPS/Forms/SV4.aspx?tid=4&amp;mp_id=4SWgoTMrMNIgDNj4TUcNLqKE1zTgbqNQadnbAsAkEJb80W5jYPxphBFWslvYz%2BtFMNjPejju3s6LYa%2FmiGBZi77Dutc8ZyjK&amp;et=1" TargetMode="External"/><Relationship Id="rId53" Type="http://schemas.openxmlformats.org/officeDocument/2006/relationships/hyperlink" Target="http://mavat.moin.gov.il/MavatPS/Forms/SV4.aspx?tid=4&amp;mp_id=RmgmgT44k2MHbVXiJ3vJNBCUsHcXdPmTp2Ah8bYwMbealpBgMcta21y%2Be6tESINCF6gmKZB01CqeYDuav1Qq%2BcwN9dHqxDW3&amp;et=1" TargetMode="External"/><Relationship Id="rId34" Type="http://schemas.openxmlformats.org/officeDocument/2006/relationships/hyperlink" Target="http://mavat.moin.gov.il/MavatPS/Forms/SV4.aspx?tid=4&amp;mp_id=toxt5Jlr2XwxGWZ1YeuftAY6CnF6Jx5EQNCDHVvUX%2FF60JG9TlZeWJs7ZTfDE43lylIIcOezWS8K07BRUcFLvMqKdgpL47bp&amp;et=1" TargetMode="External"/><Relationship Id="rId61" Type="http://schemas.openxmlformats.org/officeDocument/2006/relationships/hyperlink" Target="http://mavat.moin.gov.il/MavatPS/Forms/SV4.aspx?tid=4&amp;mp_id=Pe%2FZIjMi50RlawHp%2BtTJloHg7Vx7lTe2QB3XWnbXc69oUA1JmXD5CLvYzf58%2FC%2BuBHKU0IMuXHNxotX1GQxtQwbdc0GSwlfc&amp;et=1" TargetMode="External"/><Relationship Id="rId83" Type="http://schemas.openxmlformats.org/officeDocument/2006/relationships/hyperlink" Target="http://mavat.moin.gov.il/MavatPS/Forms/SV4.aspx?tid=4&amp;mp_id=4lza3AoSrBJ7dEqoyaxaKq4QCT8wJJWZnfyrvUjGVDcgLwXLfByx4JIyplVMI7iO9zFko89nxjelGTGHow%2FnUL0iEnAd8xME&amp;et=1" TargetMode="External"/><Relationship Id="rId82" Type="http://schemas.openxmlformats.org/officeDocument/2006/relationships/hyperlink" Target="http://mavat.moin.gov.il/MavatPS/Forms/SV4.aspx?tid=4&amp;mp_id=TnQK4Fr5N%2BSb3wO9StX6EXKlTkXgjCumogS4%2BmTNCaJMReL5ymDKsyx0TnViOJgB%2FeDLZOS9MQaj5GrxYfKl8LNkMuIaZ5%2Fa&amp;et=1" TargetMode="External"/><Relationship Id="rId22" Type="http://schemas.openxmlformats.org/officeDocument/2006/relationships/hyperlink" Target="http://mavat.moin.gov.il/MavatPS/Forms/SV4.aspx?tid=4&amp;mp_id=toxt5Jlr2Xy%2BftSAAppDAdNng0GBeCYs2MZeQ40zNtKPK%2BuN8GUFqMKawvGv1gzCHN8ea72bzpVqlpL8YCoQgyP9hqmnO6yk&amp;et=1" TargetMode="External"/><Relationship Id="rId1" Type="http://schemas.openxmlformats.org/officeDocument/2006/relationships/comments" Target="../comments1.xml"/><Relationship Id="rId86" Type="http://schemas.openxmlformats.org/officeDocument/2006/relationships/hyperlink" Target="http://mavat.moin.gov.il/MavatPS/Forms/SV4.aspx?tid=4&amp;mp_id=toxt5Jlr2Xyz%2BIA2Sh8mehOTXAAnqqAimX2CCBtKPzrKkWCnrGmREgFp28RtUcg6Qf%2FPoCkpRYXFuJ5dVY1VtUX5BnFwnovG&amp;et=1" TargetMode="External"/><Relationship Id="rId30" Type="http://schemas.openxmlformats.org/officeDocument/2006/relationships/hyperlink" Target="http://mavat.moin.gov.il/MavatPS/Forms/SV4.aspx?tid=4&amp;mp_id=KhqwQirVxHp4m4FJ5XroKAblAkggMrCepapia71lO3Mp2R6LD0TNmrZwBrU0S35ANY8tufQA%2BIP0uMKpSPbpr1nkAIck6hID&amp;et=1" TargetMode="External"/><Relationship Id="rId18" Type="http://schemas.openxmlformats.org/officeDocument/2006/relationships/hyperlink" Target="http://mavat.moin.gov.il/MavatPS/Forms/SV4.aspx?tid=4&amp;mp_id=LnmnBZBQTCzxYtmLwv5VJNxLfG%2B4NFRK29NXbi5mk1GX8OX5WBVL1T%2F5%2F%2BwOBcjKEXe3jXs3p%2BRIOucR9zOQPKB5jGl2vOdQ&amp;et=1" TargetMode="External"/><Relationship Id="rId75" Type="http://schemas.openxmlformats.org/officeDocument/2006/relationships/hyperlink" Target="http://mavat.moin.gov.il/MavatPS/Forms/SV4.aspx?tid=4&amp;mp_id=4QucDVMFakeBdFEWAwbA1jaxZgicwHHdQPhF6nejNBJJR8i3jViCjJvc6E2kDbTh9ekOEd5HM6VSaHygOAhQZg%2BLhwO2VZ0bzUD0DN%2BmlfE%3D&amp;et=1" TargetMode="External"/><Relationship Id="rId26" Type="http://schemas.openxmlformats.org/officeDocument/2006/relationships/hyperlink" Target="http://mavat.moin.gov.il/MavatPS/Forms/SV4.aspx?tid=4&amp;mp_id=UqFGGKKG29HOyiFlkFsa%2Fd9Om5EmxdNzNfTr4TLsVihRfH4%2FHOYbrJjLqYP8PmX7lQAfWaxMFcNNoqnkruKCuy%2FBcFlrx1tq&amp;et=1" TargetMode="External"/><Relationship Id="rId91" Type="http://schemas.openxmlformats.org/officeDocument/2006/relationships/vmlDrawing" Target="../drawings/vmlDrawing1.vml"/><Relationship Id="rId78" Type="http://schemas.openxmlformats.org/officeDocument/2006/relationships/hyperlink" Target="http://mavat.moin.gov.il/MavatPS/Forms/SV4.aspx?tid=4&amp;mp_id=XPbwSNpey4hIR0dR1Vv%2BlZbWnSkbAiokkPIMmmjTRkdDeatCnbywchYuoxkollA0Jw2vQXkyOK0DR3M4TN4QsTGk9o2bjgGf&amp;et=1" TargetMode="External"/><Relationship Id="rId72" Type="http://schemas.openxmlformats.org/officeDocument/2006/relationships/hyperlink" Target="http://mavat.moin.gov.il/MavatPS/Forms/SV4.aspx?tid=4&amp;mp_id=TnQK4Fr5N%2BRgYhRP83tzQ5xFq1ZBKQvJXyXAQCvd1vmmd9N%2F32mt77TLioANUpoOji7DwCk4aK9EC%2FHvuPQuR85%2FlacQwv%2FO&amp;et=1" TargetMode="External"/><Relationship Id="rId65" Type="http://schemas.openxmlformats.org/officeDocument/2006/relationships/hyperlink" Target="http://mavat.moin.gov.il/MavatPS/Forms/SV4.aspx?tid=4&amp;mp_id=Pe%2FZIjMi50Rii6y2zpXjweFu9g1U%2BFrspOyFS3WN8OXf%2B2QumJJm2WkxTXoHHzFzEHkMOy2jZf3qUUgyiF3x8B2hdp0VAxt8&amp;et=1" TargetMode="External"/><Relationship Id="rId49" Type="http://schemas.openxmlformats.org/officeDocument/2006/relationships/hyperlink" Target="http://mavat.moin.gov.il/MavatPS/Forms/SV4.aspx?tid=4&amp;mp_id=4lza3AoSrBJ7HFHEURw1ncQdovdBsxLMuXag%2FA8Sa1F1wwVKCdtfvuW5C%2FAweQfmJjlauhlqZKGZVdahTx74isBHFu5lquQ7&amp;et=1" TargetMode="External"/><Relationship Id="rId21" Type="http://schemas.openxmlformats.org/officeDocument/2006/relationships/hyperlink" Target="http://mavat.moin.gov.il/MavatPS/Forms/SV4.aspx?tid=4&amp;mp_id=3fDVAWcDJ4y7IKhbTQ6ovj2PR%2BrPY7Mu8Ti%2BPRnKZtBwaovGFcvt8%2FLgQ8Pg9xqQv1k2eTiBj5vTjW6MFc4VZASta0B9M2%2B9&amp;et=1" TargetMode="External"/><Relationship Id="rId67" Type="http://schemas.openxmlformats.org/officeDocument/2006/relationships/hyperlink" Target="http://mavat.moin.gov.il/MavatPS/Forms/SV4.aspx?tid=4&amp;mp_id=ieWM9TSfkQ%2FY7q%2Bhjm3o0JhCKiGil9KjISholRr2UOWTZdI2SxjOP7f13vsf%2F6jlNxg2Qq4TPmApgRegOyOh3mfXvrVr5epi&amp;et=1" TargetMode="External"/><Relationship Id="rId63" Type="http://schemas.openxmlformats.org/officeDocument/2006/relationships/hyperlink" Target="http://mavat.moin.gov.il/MavatPS/Forms/SV4.aspx?tid=4&amp;mp_id=uSVsB8tGjuR2GZb6hK%2BWeRLDI5QB72L33biqHiZnczGwJfy4%2Fmm%2BUx%2BGb6SNdm0c9Tr8UT0%2FkSKnCmCU9YSr91FXpgjdXCRF&amp;et=1" TargetMode="External"/><Relationship Id="rId32" Type="http://schemas.openxmlformats.org/officeDocument/2006/relationships/hyperlink" Target="http://mavat.moin.gov.il/MavatPS/Forms/SV4.aspx?tid=4&amp;mp_id=zUOA6ieuJcwiKVe09cO7H5JyZnPPvLPB8%2FxlwAdjPZo0vZAM5rMczoInK0a9WYCcM1BWhLUp0BLJq%2B9j0452M1slVLkOMOFi&amp;et=1" TargetMode="External"/><Relationship Id="rId10" Type="http://schemas.openxmlformats.org/officeDocument/2006/relationships/hyperlink" Target="http://mavat.moin.gov.il/MavatPS/Forms/SV4.aspx?tid=4&amp;mp_id=A%2BlcbkT7u%2FdcR%2BU2nR2yR1s2I93qfGBZvz4JhAK3noZMqB9gnPccynXlt3KHSz%2FJo16Nfm5fonQuXxoZx5IfUXJip4hnF%2BRH&amp;et=1" TargetMode="External"/><Relationship Id="rId19" Type="http://schemas.openxmlformats.org/officeDocument/2006/relationships/hyperlink" Target="http://mavat.moin.gov.il/MavatPS/Forms/SV4.aspx?tid=4&amp;mp_id=I5sfoXwCgo7kZjdeR0mvzi7OUIIfakbf1nPAfPA5UM%2FgdbbOlxLBMBdmP3hqce%2FToAByDYRVPsRWVaKfXErfbk9VkYK7JhFQ&amp;et=1" TargetMode="External"/><Relationship Id="rId52" Type="http://schemas.openxmlformats.org/officeDocument/2006/relationships/hyperlink" Target="http://mavat.moin.gov.il/MavatPS/Forms/SV4.aspx?tid=4&amp;mp_id=Pe%2FZIjMi50Q5GM0D5SWJPobgKKNAYtJWPI4QQIOOjuEGUqJFvQTlzhvy%2Bwhf4dHCeyL721F2wAWrXrIhpoU7UrYQxP0FCfXA&amp;et=1" TargetMode="External"/><Relationship Id="rId17" Type="http://schemas.openxmlformats.org/officeDocument/2006/relationships/hyperlink" Target="http://mavat.moin.gov.il/MavatPS/Forms/SV4.aspx?tid=4" TargetMode="External"/><Relationship Id="rId55" Type="http://schemas.openxmlformats.org/officeDocument/2006/relationships/hyperlink" Target="http://mavat.moin.gov.il/MavatPS/Forms/SV4.aspx?tid=4&amp;mp_id=CliOXy1vENoHq6CeCHteRHMzyZonK0l4kjyZ2%2B8v7R9Pm6%2BdMjKP8nKLU1IxDFCYAo1Z0%2Bfo0u14N0y92fuc4nlyQMhdx%2FWmKRlYI3tfjP8%3D&amp;et=1" TargetMode="External"/><Relationship Id="rId3" Type="http://schemas.openxmlformats.org/officeDocument/2006/relationships/hyperlink" Target="http://mavat.moin.gov.il/MavatPS/Forms/SV4.aspx?tid=4&amp;mp_id=XPbwSNpey4iyEDY%2BoF6WpCyljFRWaDBupPM%2FdBxRxVfXWt71aJRsZv40HuAHZDwGdAYq%2Bbjyv5m26Hb5ASd2124%2BhDXMECZ2&amp;et=1" TargetMode="External"/><Relationship Id="rId64" Type="http://schemas.openxmlformats.org/officeDocument/2006/relationships/hyperlink" Target="http://mavat.moin.gov.il/MavatPS/Forms/SV4.aspx?tid=4&amp;mp_id=TnQK4Fr5N%2BRu9dplYxyHz%2Bmcf5U%2FdUxA3O8lllhsb2ZBIn9FDfqVydU5gv0N2arCMwmngcEZoeSTMNBQ25nPp9kPl2AzBqtB&amp;et=1" TargetMode="External"/><Relationship Id="rId47" Type="http://schemas.openxmlformats.org/officeDocument/2006/relationships/hyperlink" Target="http://mavat.moin.gov.il/MavatPS/Forms/SV4.aspx?tid=4&amp;mp_id=W%2FuJEd3c7hVjzxIWeZrvTmpVwYf8jsHmzoCDxQ8LnpbVEQwdtrQz1ouu%2FuzUMyj3MTfPtZIolaDHIcr9FZ6qzTm3R4pWRht8&amp;et=1" TargetMode="External"/><Relationship Id="rId37" Type="http://schemas.openxmlformats.org/officeDocument/2006/relationships/hyperlink" Target="http://mavat.moin.gov.il/MavatPS/Forms/SV4.aspx?tid=4&amp;mp_id=4QucDVMFakdLu3rpC%2Bpf6ubUw4wQb6fv0gyKydQVVa3Dhi7N2tpSHdgIypdkBkI8664zijUlIs7O3csgDSBkZEqgTCHFe7GGT1qik5T5wWE%3D&amp;et=1" TargetMode="External"/></Relationships>
</file>

<file path=xl/worksheets/_rels/sheet2.xml.rels><?xml version="1.0" encoding="UTF-8" standalone="yes"?><Relationships xmlns="http://schemas.openxmlformats.org/package/2006/relationships"><Relationship Id="rId4" Type="http://schemas.openxmlformats.org/officeDocument/2006/relationships/table" Target="../tables/table1.xml"/><Relationship Id="rId5" Type="http://schemas.openxmlformats.org/officeDocument/2006/relationships/table" Target="../tables/table2.xml"/><Relationship Id="rId1" Type="http://schemas.openxmlformats.org/officeDocument/2006/relationships/drawing" Target="../drawings/worksheetdrawing2.xml"/></Relationships>
</file>

<file path=xl/worksheets/_rels/sheet3.xml.rels><?xml version="1.0" encoding="UTF-8" standalone="yes"?>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3" Type="http://schemas.openxmlformats.org/officeDocument/2006/relationships/drawing" Target="../drawings/worksheet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7.29" defaultRowHeight="15.0"/>
  <cols>
    <col customWidth="1" min="1" max="1" width="11.0"/>
    <col customWidth="1" min="2" max="2" width="11.43"/>
    <col customWidth="1" min="3" max="4" width="11.0"/>
    <col customWidth="1" min="5" max="5" width="11.71"/>
    <col customWidth="1" min="6" max="6" width="11.0"/>
    <col customWidth="1" min="7" max="7" width="12.57"/>
    <col customWidth="1" min="8" max="8" width="13.14"/>
    <col customWidth="1" min="9" max="9" width="11.0"/>
    <col customWidth="1" min="10" max="11" width="18.0"/>
    <col customWidth="1" min="12" max="12" width="6.57"/>
    <col customWidth="1" min="13" max="13" width="8.29"/>
    <col customWidth="1" min="14" max="14" width="11.0"/>
    <col customWidth="1" hidden="1" min="15" max="17" width="8.29"/>
    <col customWidth="1" hidden="1" min="18" max="18" width="9.86"/>
  </cols>
  <sheetData>
    <row r="1" ht="45.0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1" t="s">
        <v>8</v>
      </c>
      <c r="J1" s="1" t="s">
        <v>9</v>
      </c>
      <c r="K1" s="1" t="s">
        <v>10</v>
      </c>
      <c r="L1" s="3" t="s">
        <v>11</v>
      </c>
      <c r="M1" s="3" t="s">
        <v>12</v>
      </c>
      <c r="N1" s="4" t="s">
        <v>13</v>
      </c>
      <c r="O1" s="5" t="s">
        <v>14</v>
      </c>
      <c r="P1" s="5" t="s">
        <v>15</v>
      </c>
      <c r="Q1" s="5" t="s">
        <v>16</v>
      </c>
      <c r="R1" s="6" t="s">
        <v>17</v>
      </c>
    </row>
    <row r="2" ht="14.25" customHeight="1">
      <c r="A2" s="7" t="s">
        <v>18</v>
      </c>
      <c r="B2" s="8" t="s">
        <v>19</v>
      </c>
      <c r="C2" s="9"/>
      <c r="D2" s="10">
        <v>6795.0</v>
      </c>
      <c r="E2" s="8" t="s">
        <v>20</v>
      </c>
      <c r="F2" s="8" t="s">
        <v>21</v>
      </c>
      <c r="G2" s="8" t="s">
        <v>22</v>
      </c>
      <c r="H2" s="11" t="str">
        <f>HYPERLINK("http://mavat.moin.gov.il/MavatPS/Forms/SV4.aspx?tid=4&amp;mp_id=TOpflW7W09%2BWxQ321kr45DM4WwNPy0JAyUaNsDLKK%2Fa05Ss80D9koaaLyzujJD6kGu3qCjEvCFNjJ7j2GD1lpvvcfAxYEGSO6mvhuiwheJw%3D&amp;et=1","152-0150664")</f>
        <v>152-0150664</v>
      </c>
      <c r="I2" s="12"/>
      <c r="J2" s="8" t="s">
        <v>23</v>
      </c>
      <c r="K2" s="8" t="s">
        <v>24</v>
      </c>
      <c r="L2" s="13" t="s">
        <v>25</v>
      </c>
      <c r="M2" s="14">
        <v>472.0</v>
      </c>
      <c r="N2" s="9" t="s">
        <v>26</v>
      </c>
      <c r="O2" s="15"/>
      <c r="P2" s="15"/>
      <c r="Q2" s="15"/>
      <c r="R2" s="16" t="s">
        <v>27</v>
      </c>
    </row>
    <row r="3" ht="14.25" customHeight="1">
      <c r="A3" s="8" t="s">
        <v>28</v>
      </c>
      <c r="B3" s="8" t="s">
        <v>29</v>
      </c>
      <c r="C3" s="9"/>
      <c r="D3" s="10"/>
      <c r="E3" s="8" t="s">
        <v>30</v>
      </c>
      <c r="F3" s="8" t="s">
        <v>31</v>
      </c>
      <c r="G3" s="9"/>
      <c r="H3" s="17"/>
      <c r="I3" s="12"/>
      <c r="J3" s="9"/>
      <c r="K3" s="9"/>
      <c r="L3" s="13" t="s">
        <v>32</v>
      </c>
      <c r="M3" s="18"/>
      <c r="N3" s="9" t="s">
        <v>26</v>
      </c>
      <c r="O3" s="19"/>
      <c r="P3" s="19"/>
      <c r="Q3" s="19"/>
      <c r="R3" s="14" t="s">
        <v>27</v>
      </c>
    </row>
    <row r="4" ht="14.25" customHeight="1">
      <c r="A4" s="7" t="s">
        <v>33</v>
      </c>
      <c r="B4" s="8" t="s">
        <v>19</v>
      </c>
      <c r="C4" s="9"/>
      <c r="D4" s="10">
        <v>13151.0</v>
      </c>
      <c r="E4" s="8" t="s">
        <v>34</v>
      </c>
      <c r="F4" s="8" t="s">
        <v>35</v>
      </c>
      <c r="G4" s="8" t="s">
        <v>36</v>
      </c>
      <c r="H4" s="17"/>
      <c r="I4" s="12"/>
      <c r="J4" s="8" t="s">
        <v>23</v>
      </c>
      <c r="K4" s="8" t="s">
        <v>4</v>
      </c>
      <c r="L4" s="13" t="s">
        <v>37</v>
      </c>
      <c r="M4" s="14">
        <v>473.0</v>
      </c>
      <c r="N4" s="9" t="s">
        <v>26</v>
      </c>
      <c r="O4" s="20"/>
      <c r="P4" s="20"/>
      <c r="Q4" s="20"/>
      <c r="R4" s="16" t="s">
        <v>27</v>
      </c>
    </row>
    <row r="5" ht="14.25" customHeight="1">
      <c r="A5" s="21" t="s">
        <v>38</v>
      </c>
      <c r="B5" s="22" t="s">
        <v>39</v>
      </c>
      <c r="C5" s="12"/>
      <c r="D5" s="23">
        <v>1150.0</v>
      </c>
      <c r="E5" s="22" t="s">
        <v>30</v>
      </c>
      <c r="F5" s="22" t="s">
        <v>31</v>
      </c>
      <c r="G5" s="22" t="s">
        <v>40</v>
      </c>
      <c r="H5" s="24" t="str">
        <f>HYPERLINK("http://mavat.moin.gov.il/MavatPS/Forms/SV4.aspx?tid=4&amp;mp_id=XPbwSNpey4iyEDY%2BoF6WpCyljFRWaDBupPM%2FdBxRxVfXWt71aJRsZv40HuAHZDwGdAYq%2Bbjyv5m26Hb5ASd2124%2BhDXMECZ2&amp;et=1","28/ 02/ 102")</f>
        <v>28/ 02/ 102</v>
      </c>
      <c r="I5" s="12">
        <v>2003.0</v>
      </c>
      <c r="J5" s="22" t="s">
        <v>23</v>
      </c>
      <c r="K5" s="22" t="s">
        <v>4</v>
      </c>
      <c r="L5" s="25" t="s">
        <v>32</v>
      </c>
      <c r="M5" s="26">
        <v>968.0</v>
      </c>
      <c r="N5" s="27">
        <v>2003.0</v>
      </c>
      <c r="O5" s="28"/>
      <c r="P5" s="28"/>
      <c r="Q5" s="28"/>
      <c r="R5" s="14" t="s">
        <v>27</v>
      </c>
    </row>
    <row r="6" ht="14.25" customHeight="1">
      <c r="A6" s="22" t="s">
        <v>41</v>
      </c>
      <c r="B6" s="22" t="s">
        <v>39</v>
      </c>
      <c r="C6" s="12"/>
      <c r="D6" s="29">
        <v>5000.0</v>
      </c>
      <c r="E6" s="22" t="s">
        <v>30</v>
      </c>
      <c r="F6" s="22" t="s">
        <v>31</v>
      </c>
      <c r="G6" s="22" t="s">
        <v>40</v>
      </c>
      <c r="H6" s="24" t="str">
        <f>HYPERLINK("http://mavat.moin.gov.il/MavatPS/Forms/SV4.aspx?tid=4&amp;mp_id=CliOXy1vENrLHB12LVDy%2FN8AEV09PmxbMDtp%2BTAyYN%2BbKkmRfKpcXCou4FSLQRnCcrtZTnBAgfPQSVyPO5KN6b90EpKXNWYRYzxJ0gJAtc4%3D&amp;et=1","28/ 02/ 111")</f>
        <v>28/ 02/ 111</v>
      </c>
      <c r="I6" s="12">
        <v>2013.0</v>
      </c>
      <c r="J6" s="22" t="s">
        <v>42</v>
      </c>
      <c r="K6" s="22" t="s">
        <v>43</v>
      </c>
      <c r="L6" s="25" t="s">
        <v>32</v>
      </c>
      <c r="M6" s="26">
        <v>1375.0</v>
      </c>
      <c r="N6" s="27">
        <v>2013.0</v>
      </c>
      <c r="O6" s="30" t="s">
        <v>44</v>
      </c>
      <c r="P6" s="30" t="s">
        <v>45</v>
      </c>
      <c r="Q6" s="30" t="s">
        <v>46</v>
      </c>
      <c r="R6" s="16" t="s">
        <v>27</v>
      </c>
    </row>
    <row r="7" ht="28.5" customHeight="1">
      <c r="A7" s="22" t="s">
        <v>47</v>
      </c>
      <c r="B7" s="22" t="s">
        <v>39</v>
      </c>
      <c r="C7" s="12"/>
      <c r="D7" s="23">
        <v>2672.0</v>
      </c>
      <c r="E7" s="22" t="s">
        <v>48</v>
      </c>
      <c r="F7" s="22" t="s">
        <v>49</v>
      </c>
      <c r="G7" s="22" t="s">
        <v>40</v>
      </c>
      <c r="H7" s="31" t="str">
        <f>HYPERLINK("http://mavat.moin.gov.il/MavatPS/Forms/SV4.aspx?tid=4&amp;mp_id=AfrkMoegfmK95nRhr3EQR8aiiIM2eGMgoMsLRaboAQxPXQs7guFl5ubkQvhen50WnxoxYiIxGtwKKrlCLvbXYveTzwzUFXyQ&amp;et=1","זב/ 79/ ז")</f>
        <v>זב/ 79/ ז</v>
      </c>
      <c r="I7" s="12">
        <v>2009.0</v>
      </c>
      <c r="J7" s="22" t="s">
        <v>23</v>
      </c>
      <c r="K7" s="22" t="s">
        <v>50</v>
      </c>
      <c r="L7" s="25" t="s">
        <v>32</v>
      </c>
      <c r="M7" s="26">
        <v>652.0</v>
      </c>
      <c r="N7" s="27">
        <v>2009.0</v>
      </c>
      <c r="O7" s="30" t="s">
        <v>44</v>
      </c>
      <c r="P7" s="30" t="s">
        <v>51</v>
      </c>
      <c r="Q7" s="30" t="s">
        <v>46</v>
      </c>
      <c r="R7" s="14" t="s">
        <v>27</v>
      </c>
    </row>
    <row r="8" ht="14.25" customHeight="1">
      <c r="A8" s="7" t="s">
        <v>52</v>
      </c>
      <c r="B8" s="8" t="s">
        <v>53</v>
      </c>
      <c r="C8" s="9"/>
      <c r="D8" s="10">
        <v>51367.0</v>
      </c>
      <c r="E8" s="8" t="s">
        <v>48</v>
      </c>
      <c r="F8" s="8" t="s">
        <v>54</v>
      </c>
      <c r="G8" s="8" t="s">
        <v>22</v>
      </c>
      <c r="H8" s="11" t="str">
        <f>HYPERLINK("http://mavat.moin.gov.il/MavatPS/Forms/SV4.aspx?tid=4&amp;mp_id=pNa176SYIBmzEiRGiMuaNL6e4MELU24rgAj1Owor742gtwJyQXmcVHWMNBGeAlyTWyDBaakxO6qnnxlUwCIE1atg221xhhcMpuhtBc5dxmg%3D&amp;et=1","354-0247221")</f>
        <v>354-0247221</v>
      </c>
      <c r="I8" s="12"/>
      <c r="J8" s="8" t="s">
        <v>23</v>
      </c>
      <c r="K8" s="8" t="s">
        <v>24</v>
      </c>
      <c r="L8" s="13" t="s">
        <v>25</v>
      </c>
      <c r="M8" s="32">
        <v>2710.0</v>
      </c>
      <c r="N8" s="9" t="s">
        <v>26</v>
      </c>
      <c r="O8" s="33"/>
      <c r="P8" s="33"/>
      <c r="Q8" s="33"/>
      <c r="R8" s="14" t="s">
        <v>27</v>
      </c>
    </row>
    <row r="9" ht="14.25" customHeight="1">
      <c r="A9" s="22" t="s">
        <v>55</v>
      </c>
      <c r="B9" s="22" t="s">
        <v>39</v>
      </c>
      <c r="C9" s="12"/>
      <c r="D9" s="23">
        <v>1034.0</v>
      </c>
      <c r="E9" s="22" t="s">
        <v>48</v>
      </c>
      <c r="F9" s="22" t="s">
        <v>56</v>
      </c>
      <c r="G9" s="22" t="s">
        <v>40</v>
      </c>
      <c r="H9" s="31" t="str">
        <f>HYPERLINK("http://mavat.moin.gov.il/MavatPS/Forms/SV4.aspx?tid=4&amp;mp_id=HJlsIqxxesCdnBPwg9Ejp3TKWg2hLi87sJ1JzXsCho9JIe42H6T7QQ1sPYg%2Bl1OINc0%2Bmi0Rra%2FYcDd2IyxGWHSsa9M0yf4g&amp;et=1","מ/ 382")</f>
        <v>מ/ 382</v>
      </c>
      <c r="I9" s="12">
        <v>2008.0</v>
      </c>
      <c r="J9" s="22" t="s">
        <v>23</v>
      </c>
      <c r="K9" s="22" t="s">
        <v>24</v>
      </c>
      <c r="L9" s="25" t="s">
        <v>25</v>
      </c>
      <c r="M9" s="34">
        <v>2024.0</v>
      </c>
      <c r="N9" s="27">
        <v>2008.0</v>
      </c>
      <c r="O9" s="35" t="s">
        <v>44</v>
      </c>
      <c r="P9" s="35" t="s">
        <v>51</v>
      </c>
      <c r="Q9" s="35" t="s">
        <v>46</v>
      </c>
      <c r="R9" s="16" t="s">
        <v>27</v>
      </c>
    </row>
    <row r="10" ht="14.25" customHeight="1">
      <c r="A10" s="22" t="s">
        <v>57</v>
      </c>
      <c r="B10" s="22" t="s">
        <v>39</v>
      </c>
      <c r="C10" s="12"/>
      <c r="D10" s="23">
        <v>2929.0</v>
      </c>
      <c r="E10" s="22" t="s">
        <v>30</v>
      </c>
      <c r="F10" s="22" t="s">
        <v>31</v>
      </c>
      <c r="G10" s="22" t="s">
        <v>40</v>
      </c>
      <c r="H10" s="24" t="str">
        <f>HYPERLINK("http://mavat.moin.gov.il/MavatPS/Forms/SV4.aspx?tid=4&amp;mp_id=9JXvsHX0b88rMgS1ASZFlxlJN1Gg4sj0QGOBPUAWMN5xwT0AnI383u0TNDANfrmZRDPDZ6Kkj3SRpTWD%2FbZBMZIx1Hqxan3F&amp;et=1","28/ 02/ 108")</f>
        <v>28/ 02/ 108</v>
      </c>
      <c r="I10" s="12">
        <v>2011.0</v>
      </c>
      <c r="J10" s="22" t="s">
        <v>23</v>
      </c>
      <c r="K10" s="22" t="s">
        <v>58</v>
      </c>
      <c r="L10" s="25" t="s">
        <v>32</v>
      </c>
      <c r="M10" s="34">
        <v>1358.0</v>
      </c>
      <c r="N10" s="27">
        <v>2011.0</v>
      </c>
      <c r="O10" s="36" t="s">
        <v>44</v>
      </c>
      <c r="P10" s="36" t="s">
        <v>45</v>
      </c>
      <c r="Q10" s="36" t="s">
        <v>46</v>
      </c>
      <c r="R10" s="14" t="s">
        <v>27</v>
      </c>
    </row>
    <row r="11" ht="14.25" customHeight="1">
      <c r="A11" s="37" t="s">
        <v>59</v>
      </c>
      <c r="B11" s="22" t="s">
        <v>19</v>
      </c>
      <c r="C11" s="12"/>
      <c r="D11" s="38">
        <v>13403.0</v>
      </c>
      <c r="E11" s="22" t="s">
        <v>34</v>
      </c>
      <c r="F11" s="22" t="s">
        <v>60</v>
      </c>
      <c r="G11" s="22" t="s">
        <v>40</v>
      </c>
      <c r="H11" s="31" t="str">
        <f>HYPERLINK("http://mavat.moin.gov.il/MavatPS/Forms/SV4.aspx?tid=4&amp;mp_id=UqFGGKKG29HXEIXUGWq5sHFAMF8xsuX2Y5jerkNMaE4LcdlftV%2B6o%2FkOIG9ohN8tL4KCkSSp1dRGqc4WSpZJsgXBR0WNh21t&amp;et=1","ג/ 16578")</f>
        <v>ג/ 16578</v>
      </c>
      <c r="I11" s="12">
        <v>2013.0</v>
      </c>
      <c r="J11" s="22" t="s">
        <v>23</v>
      </c>
      <c r="K11" s="22" t="s">
        <v>24</v>
      </c>
      <c r="L11" s="25" t="s">
        <v>25</v>
      </c>
      <c r="M11" s="26">
        <v>478.0</v>
      </c>
      <c r="N11" s="27">
        <v>2013.0</v>
      </c>
      <c r="O11" s="39" t="s">
        <v>44</v>
      </c>
      <c r="P11" s="39" t="s">
        <v>51</v>
      </c>
      <c r="Q11" s="39" t="s">
        <v>46</v>
      </c>
      <c r="R11" s="14" t="s">
        <v>27</v>
      </c>
    </row>
    <row r="12" ht="14.25" customHeight="1">
      <c r="A12" s="40" t="s">
        <v>61</v>
      </c>
      <c r="B12" s="8" t="s">
        <v>39</v>
      </c>
      <c r="C12" s="9"/>
      <c r="D12" s="38">
        <v>173.0</v>
      </c>
      <c r="E12" s="8" t="s">
        <v>48</v>
      </c>
      <c r="F12" s="8" t="s">
        <v>56</v>
      </c>
      <c r="G12" s="41"/>
      <c r="H12" s="17"/>
      <c r="I12" s="12"/>
      <c r="J12" s="9"/>
      <c r="K12" s="9"/>
      <c r="L12" s="13" t="s">
        <v>25</v>
      </c>
      <c r="M12" s="18">
        <v>1316.0</v>
      </c>
      <c r="N12" s="9" t="s">
        <v>26</v>
      </c>
      <c r="O12" s="42"/>
      <c r="P12" s="42"/>
      <c r="Q12" s="42"/>
      <c r="R12" s="16" t="s">
        <v>27</v>
      </c>
    </row>
    <row r="13" ht="14.25" customHeight="1">
      <c r="A13" s="22" t="s">
        <v>62</v>
      </c>
      <c r="B13" s="22" t="s">
        <v>39</v>
      </c>
      <c r="C13" s="12"/>
      <c r="D13" s="23">
        <v>3345.0</v>
      </c>
      <c r="E13" s="22" t="s">
        <v>30</v>
      </c>
      <c r="F13" s="22" t="s">
        <v>31</v>
      </c>
      <c r="G13" s="22" t="s">
        <v>40</v>
      </c>
      <c r="H13" s="24" t="str">
        <f>HYPERLINK("http://mavat.moin.gov.il/MavatPS/Forms/SV4.aspx?tid=4&amp;mp_id=A%2BlcbkT7u%2FdcR%2BU2nR2yR1s2I93qfGBZvz4JhAK3noZMqB9gnPccynXlt3KHSz%2FJo16Nfm5fonQuXxoZx5IfUXJip4hnF%2BRH&amp;et=1","28/ 02/ 106")</f>
        <v>28/ 02/ 106</v>
      </c>
      <c r="I13" s="12">
        <v>2009.0</v>
      </c>
      <c r="J13" s="22" t="s">
        <v>23</v>
      </c>
      <c r="K13" s="22" t="s">
        <v>58</v>
      </c>
      <c r="L13" s="25" t="s">
        <v>32</v>
      </c>
      <c r="M13" s="34">
        <v>1359.0</v>
      </c>
      <c r="N13" s="27">
        <v>2009.0</v>
      </c>
      <c r="O13" s="43"/>
      <c r="P13" s="43"/>
      <c r="Q13" s="43"/>
      <c r="R13" s="14"/>
    </row>
    <row r="14" ht="14.25" customHeight="1">
      <c r="A14" s="8" t="s">
        <v>63</v>
      </c>
      <c r="B14" s="8" t="s">
        <v>39</v>
      </c>
      <c r="C14" s="9"/>
      <c r="D14" s="38">
        <v>186.0</v>
      </c>
      <c r="E14" s="8" t="s">
        <v>30</v>
      </c>
      <c r="F14" s="8" t="s">
        <v>64</v>
      </c>
      <c r="G14" s="41"/>
      <c r="H14" s="17"/>
      <c r="I14" s="9"/>
      <c r="J14" s="9"/>
      <c r="K14" s="9"/>
      <c r="L14" s="13" t="s">
        <v>25</v>
      </c>
      <c r="M14" s="44">
        <v>1339.0</v>
      </c>
      <c r="N14" s="9" t="s">
        <v>26</v>
      </c>
      <c r="O14" s="43"/>
      <c r="P14" s="43"/>
      <c r="Q14" s="43"/>
      <c r="R14" s="16" t="s">
        <v>27</v>
      </c>
    </row>
    <row r="15" ht="14.25" customHeight="1">
      <c r="A15" s="9"/>
      <c r="B15" s="9"/>
      <c r="C15" s="9"/>
      <c r="D15" s="45"/>
      <c r="E15" s="9"/>
      <c r="F15" s="9"/>
      <c r="G15" s="9"/>
      <c r="H15" s="9"/>
      <c r="I15" s="9"/>
      <c r="J15" s="9"/>
      <c r="K15" s="9"/>
      <c r="L15" s="17"/>
      <c r="M15" s="14"/>
      <c r="N15" s="9"/>
      <c r="O15" s="46"/>
      <c r="P15" s="46"/>
      <c r="Q15" s="46"/>
      <c r="R15" s="16" t="s">
        <v>27</v>
      </c>
    </row>
    <row r="16" ht="14.25" customHeight="1">
      <c r="A16" s="37" t="s">
        <v>65</v>
      </c>
      <c r="B16" s="8" t="s">
        <v>19</v>
      </c>
      <c r="C16" s="9"/>
      <c r="D16" s="38">
        <v>12479.0</v>
      </c>
      <c r="E16" s="8" t="s">
        <v>34</v>
      </c>
      <c r="F16" s="8" t="s">
        <v>66</v>
      </c>
      <c r="G16" s="8" t="s">
        <v>36</v>
      </c>
      <c r="H16" s="17"/>
      <c r="I16" s="12"/>
      <c r="J16" s="8" t="s">
        <v>42</v>
      </c>
      <c r="K16" s="8" t="s">
        <v>43</v>
      </c>
      <c r="L16" s="13" t="s">
        <v>25</v>
      </c>
      <c r="M16" s="14">
        <v>529.0</v>
      </c>
      <c r="N16" s="9" t="s">
        <v>26</v>
      </c>
      <c r="O16" s="39" t="s">
        <v>44</v>
      </c>
      <c r="P16" s="39" t="s">
        <v>45</v>
      </c>
      <c r="Q16" s="39" t="s">
        <v>46</v>
      </c>
      <c r="R16" s="16" t="s">
        <v>27</v>
      </c>
    </row>
    <row r="17" ht="61.5" customHeight="1">
      <c r="A17" s="7" t="s">
        <v>67</v>
      </c>
      <c r="B17" s="8" t="s">
        <v>53</v>
      </c>
      <c r="C17" s="9"/>
      <c r="D17" s="38">
        <v>27521.0</v>
      </c>
      <c r="E17" s="8" t="s">
        <v>48</v>
      </c>
      <c r="F17" s="8" t="s">
        <v>54</v>
      </c>
      <c r="G17" s="8" t="s">
        <v>36</v>
      </c>
      <c r="H17" s="17"/>
      <c r="I17" s="12"/>
      <c r="J17" s="8" t="s">
        <v>23</v>
      </c>
      <c r="K17" s="8" t="s">
        <v>4</v>
      </c>
      <c r="L17" s="13" t="s">
        <v>25</v>
      </c>
      <c r="M17" s="32">
        <v>6000.0</v>
      </c>
      <c r="N17" s="9" t="s">
        <v>26</v>
      </c>
      <c r="O17" s="33"/>
      <c r="P17" s="33"/>
      <c r="Q17" s="33"/>
      <c r="R17" s="16" t="s">
        <v>27</v>
      </c>
    </row>
    <row r="18" ht="35.25" customHeight="1">
      <c r="A18" s="37" t="s">
        <v>68</v>
      </c>
      <c r="B18" s="22" t="s">
        <v>19</v>
      </c>
      <c r="C18" s="12"/>
      <c r="D18" s="38">
        <v>8896.0</v>
      </c>
      <c r="E18" s="22" t="s">
        <v>34</v>
      </c>
      <c r="F18" s="22" t="s">
        <v>69</v>
      </c>
      <c r="G18" s="22" t="s">
        <v>40</v>
      </c>
      <c r="H18" s="31" t="str">
        <f>HYPERLINK("http://mavat.moin.gov.il/MavatPS/Forms/SV4.aspx?tid=4&amp;mp_id=4lza3AoSrBKD55NsVv%2BryEnTZIzF19zJkNXrKF9kPSZyS1kIFZ8rINvWES4TlHuAb1itBH4a2LLgxgrpzyPkZ2%2F6y1gh0xPy&amp;et=1","ג/ 13274")</f>
        <v>ג/ 13274</v>
      </c>
      <c r="I18" s="12">
        <v>2009.0</v>
      </c>
      <c r="J18" s="22" t="s">
        <v>23</v>
      </c>
      <c r="K18" s="22" t="s">
        <v>50</v>
      </c>
      <c r="L18" s="25" t="s">
        <v>32</v>
      </c>
      <c r="M18" s="26">
        <v>482.0</v>
      </c>
      <c r="N18" s="27">
        <v>2009.0</v>
      </c>
      <c r="O18" s="39" t="s">
        <v>44</v>
      </c>
      <c r="P18" s="39" t="s">
        <v>45</v>
      </c>
      <c r="Q18" s="39" t="s">
        <v>46</v>
      </c>
      <c r="R18" s="14" t="s">
        <v>27</v>
      </c>
    </row>
    <row r="19" ht="17.25" customHeight="1">
      <c r="A19" s="37" t="s">
        <v>70</v>
      </c>
      <c r="B19" s="8" t="s">
        <v>19</v>
      </c>
      <c r="C19" s="9"/>
      <c r="D19" s="38">
        <v>6238.0</v>
      </c>
      <c r="E19" s="8" t="s">
        <v>34</v>
      </c>
      <c r="F19" s="8" t="s">
        <v>71</v>
      </c>
      <c r="G19" s="8" t="s">
        <v>36</v>
      </c>
      <c r="H19" s="17"/>
      <c r="I19" s="12"/>
      <c r="J19" s="8" t="s">
        <v>23</v>
      </c>
      <c r="K19" s="8" t="s">
        <v>4</v>
      </c>
      <c r="L19" s="13" t="s">
        <v>37</v>
      </c>
      <c r="M19" s="14">
        <v>4001.0</v>
      </c>
      <c r="N19" s="9" t="s">
        <v>26</v>
      </c>
      <c r="O19" s="46"/>
      <c r="P19" s="46"/>
      <c r="Q19" s="46"/>
      <c r="R19" s="16" t="s">
        <v>27</v>
      </c>
    </row>
    <row r="20" ht="17.25" customHeight="1">
      <c r="A20" s="47" t="s">
        <v>72</v>
      </c>
      <c r="B20" s="22" t="s">
        <v>19</v>
      </c>
      <c r="C20" s="12"/>
      <c r="D20" s="38">
        <v>8489.0</v>
      </c>
      <c r="E20" s="22" t="s">
        <v>34</v>
      </c>
      <c r="F20" s="22" t="s">
        <v>66</v>
      </c>
      <c r="G20" s="22" t="s">
        <v>40</v>
      </c>
      <c r="H20" s="31" t="str">
        <f>HYPERLINK("http://mavat.moin.gov.il/MavatPS/Forms/SV4.aspx?tid=4&amp;mp_id=DDrZ2mTgeH7V1axch4o6dLDnndPHqhBvM8X8qYndcToAdHL6X6HuwE60Zf8C0bhrTO31AU0dMbgzE2jrR07m80xdpl0E5Uar&amp;et=1","ג/ 14093")</f>
        <v>ג/ 14093</v>
      </c>
      <c r="I20" s="12">
        <v>2013.0</v>
      </c>
      <c r="J20" s="22" t="s">
        <v>23</v>
      </c>
      <c r="K20" s="22" t="s">
        <v>50</v>
      </c>
      <c r="L20" s="25" t="s">
        <v>32</v>
      </c>
      <c r="M20" s="26">
        <v>998.0</v>
      </c>
      <c r="N20" s="27">
        <v>2013.0</v>
      </c>
      <c r="O20" s="39" t="s">
        <v>44</v>
      </c>
      <c r="P20" s="39" t="s">
        <v>51</v>
      </c>
      <c r="Q20" s="39" t="s">
        <v>46</v>
      </c>
      <c r="R20" s="14" t="s">
        <v>27</v>
      </c>
    </row>
    <row r="21" ht="28.5" customHeight="1">
      <c r="A21" s="21" t="s">
        <v>73</v>
      </c>
      <c r="B21" s="22" t="s">
        <v>39</v>
      </c>
      <c r="C21" s="12"/>
      <c r="D21" s="23">
        <v>4529.0</v>
      </c>
      <c r="E21" s="22" t="s">
        <v>30</v>
      </c>
      <c r="F21" s="22" t="s">
        <v>31</v>
      </c>
      <c r="G21" s="22" t="s">
        <v>40</v>
      </c>
      <c r="H21" s="48" t="str">
        <f>HYPERLINK("http://mavat.moin.gov.il/MavatPS/Forms/SV4.aspx?tid=4&amp;mp_id=XPbwSNpey4h4XyrQLnmNQX3bPjcMGRpFRnOjaPXQsPlX8tOThtrSmhS5VaPg7jXaWxpFzTaYBXBL862gGUDG3kGrX2b%2BmiM7&amp;et=1","20/ 02/ 101/ 58
(28/ 02/ 103)")</f>
        <v>20/ 02/ 101/ 58
(28/ 02/ 103)</v>
      </c>
      <c r="I21" s="12">
        <v>2004.0</v>
      </c>
      <c r="J21" s="22" t="s">
        <v>42</v>
      </c>
      <c r="K21" s="22" t="s">
        <v>74</v>
      </c>
      <c r="L21" s="25" t="s">
        <v>32</v>
      </c>
      <c r="M21" s="49">
        <v>1348.0</v>
      </c>
      <c r="N21" s="27">
        <v>2004.0</v>
      </c>
      <c r="O21" s="36" t="s">
        <v>44</v>
      </c>
      <c r="P21" s="36" t="s">
        <v>45</v>
      </c>
      <c r="Q21" s="36" t="s">
        <v>46</v>
      </c>
      <c r="R21" s="16" t="s">
        <v>27</v>
      </c>
    </row>
    <row r="22" ht="14.25" customHeight="1">
      <c r="A22" s="37" t="s">
        <v>75</v>
      </c>
      <c r="B22" s="8" t="s">
        <v>19</v>
      </c>
      <c r="C22" s="9"/>
      <c r="D22" s="10">
        <v>11253.0</v>
      </c>
      <c r="E22" s="8" t="s">
        <v>34</v>
      </c>
      <c r="F22" s="8" t="s">
        <v>76</v>
      </c>
      <c r="G22" s="8" t="s">
        <v>22</v>
      </c>
      <c r="H22" s="50" t="str">
        <f>HYPERLINK("http://mavat.moin.gov.il/MavatPS/Forms/SV4.aspx?tid=4&amp;mp_id=4QucDVMFakcfxYn2UZ9bWA4EHoMxIYO7qT1mTQmgRVbDFt%2B8tuWo%2FdUDt0NgizwlwhdijPkAP8TeuX7TBDFSeGHz%2BIVvQnUZpIeLzL4iffM%3D&amp;et=1","ג/ 20099")</f>
        <v>ג/ 20099</v>
      </c>
      <c r="I22" s="12"/>
      <c r="J22" s="8" t="s">
        <v>42</v>
      </c>
      <c r="K22" s="8" t="s">
        <v>43</v>
      </c>
      <c r="L22" s="13" t="s">
        <v>37</v>
      </c>
      <c r="M22" s="14">
        <v>480.0</v>
      </c>
      <c r="N22" s="9" t="s">
        <v>26</v>
      </c>
      <c r="O22" s="39" t="s">
        <v>44</v>
      </c>
      <c r="P22" s="39" t="s">
        <v>51</v>
      </c>
      <c r="Q22" s="39" t="s">
        <v>77</v>
      </c>
      <c r="R22" s="16" t="s">
        <v>27</v>
      </c>
    </row>
    <row r="23" ht="14.25" customHeight="1">
      <c r="A23" s="51" t="s">
        <v>78</v>
      </c>
      <c r="B23" s="52" t="s">
        <v>19</v>
      </c>
      <c r="C23" s="53"/>
      <c r="D23" s="38">
        <v>7321.0</v>
      </c>
      <c r="E23" s="52" t="s">
        <v>34</v>
      </c>
      <c r="F23" s="52" t="s">
        <v>60</v>
      </c>
      <c r="G23" s="52" t="s">
        <v>36</v>
      </c>
      <c r="H23" s="54"/>
      <c r="I23" s="55"/>
      <c r="J23" s="52" t="s">
        <v>23</v>
      </c>
      <c r="K23" s="52" t="s">
        <v>24</v>
      </c>
      <c r="L23" s="56" t="s">
        <v>32</v>
      </c>
      <c r="M23" s="18">
        <v>944.0</v>
      </c>
      <c r="N23" s="9" t="s">
        <v>26</v>
      </c>
      <c r="O23" s="46"/>
      <c r="P23" s="46"/>
      <c r="Q23" s="46"/>
      <c r="R23" s="16" t="s">
        <v>27</v>
      </c>
    </row>
    <row r="24" ht="28.5" customHeight="1">
      <c r="A24" s="7" t="s">
        <v>79</v>
      </c>
      <c r="B24" s="8" t="s">
        <v>19</v>
      </c>
      <c r="C24" s="9"/>
      <c r="D24" s="10">
        <v>7751.0</v>
      </c>
      <c r="E24" s="8" t="s">
        <v>34</v>
      </c>
      <c r="F24" s="8" t="s">
        <v>80</v>
      </c>
      <c r="G24" s="8" t="s">
        <v>81</v>
      </c>
      <c r="H24" s="17"/>
      <c r="I24" s="12"/>
      <c r="J24" s="8" t="s">
        <v>23</v>
      </c>
      <c r="K24" s="8" t="s">
        <v>4</v>
      </c>
      <c r="L24" s="13" t="s">
        <v>25</v>
      </c>
      <c r="M24" s="14">
        <v>483.0</v>
      </c>
      <c r="N24" s="9" t="s">
        <v>26</v>
      </c>
      <c r="O24" s="46"/>
      <c r="P24" s="46"/>
      <c r="Q24" s="46"/>
      <c r="R24" s="14" t="s">
        <v>27</v>
      </c>
    </row>
    <row r="25" ht="28.5" customHeight="1">
      <c r="A25" s="22" t="s">
        <v>82</v>
      </c>
      <c r="B25" s="22" t="s">
        <v>29</v>
      </c>
      <c r="C25" s="12"/>
      <c r="D25" s="29">
        <v>4074.0</v>
      </c>
      <c r="E25" s="22" t="s">
        <v>48</v>
      </c>
      <c r="F25" s="22" t="s">
        <v>54</v>
      </c>
      <c r="G25" s="22" t="s">
        <v>40</v>
      </c>
      <c r="H25" s="31" t="str">
        <f>HYPERLINK("http://mavat.moin.gov.il/MavatPS/Forms/SV4.aspx?tid=4&amp;mp_id=Pe%2FZIjMi50RtWsgnINLs3rpiLhib%2Fmi%2BxXyBj48zBXJHaUghIW6tq1EU0rFfNdq%2FlNsP7dkrKGuX%2BgahiWs7WuGpkBzYisF6&amp;et=1","ענ/ 983/ מ/ 391")</f>
        <v>ענ/ 983/ מ/ 391</v>
      </c>
      <c r="I25" s="12">
        <v>2015.0</v>
      </c>
      <c r="J25" s="22" t="s">
        <v>23</v>
      </c>
      <c r="K25" s="22" t="s">
        <v>24</v>
      </c>
      <c r="L25" s="25" t="s">
        <v>25</v>
      </c>
      <c r="M25" s="49">
        <v>1326.0</v>
      </c>
      <c r="N25" s="27">
        <v>2015.0</v>
      </c>
      <c r="O25" s="36" t="s">
        <v>44</v>
      </c>
      <c r="P25" s="36" t="s">
        <v>51</v>
      </c>
      <c r="Q25" s="36" t="s">
        <v>46</v>
      </c>
      <c r="R25" s="16" t="s">
        <v>27</v>
      </c>
    </row>
    <row r="26" ht="14.25" customHeight="1">
      <c r="A26" s="51" t="s">
        <v>83</v>
      </c>
      <c r="B26" s="52" t="s">
        <v>19</v>
      </c>
      <c r="C26" s="53"/>
      <c r="D26" s="38">
        <v>19736.0</v>
      </c>
      <c r="E26" s="52" t="s">
        <v>34</v>
      </c>
      <c r="F26" s="52" t="s">
        <v>35</v>
      </c>
      <c r="G26" s="52" t="s">
        <v>81</v>
      </c>
      <c r="H26" s="54"/>
      <c r="I26" s="55"/>
      <c r="J26" s="52" t="s">
        <v>23</v>
      </c>
      <c r="K26" s="52" t="s">
        <v>24</v>
      </c>
      <c r="L26" s="56" t="s">
        <v>25</v>
      </c>
      <c r="M26" s="18">
        <v>1292.0</v>
      </c>
      <c r="N26" s="9" t="s">
        <v>26</v>
      </c>
      <c r="O26" s="46"/>
      <c r="P26" s="46"/>
      <c r="Q26" s="46"/>
      <c r="R26" s="16" t="s">
        <v>27</v>
      </c>
    </row>
    <row r="27" ht="14.25" customHeight="1">
      <c r="A27" s="7" t="s">
        <v>84</v>
      </c>
      <c r="B27" s="8" t="s">
        <v>19</v>
      </c>
      <c r="C27" s="9"/>
      <c r="D27" s="10">
        <v>6036.0</v>
      </c>
      <c r="E27" s="8" t="s">
        <v>34</v>
      </c>
      <c r="F27" s="8" t="s">
        <v>35</v>
      </c>
      <c r="G27" s="8" t="s">
        <v>36</v>
      </c>
      <c r="H27" s="17"/>
      <c r="I27" s="12"/>
      <c r="J27" s="8" t="s">
        <v>23</v>
      </c>
      <c r="K27" s="8" t="s">
        <v>4</v>
      </c>
      <c r="L27" s="13" t="s">
        <v>37</v>
      </c>
      <c r="M27" s="14">
        <v>485.0</v>
      </c>
      <c r="N27" s="9" t="s">
        <v>26</v>
      </c>
      <c r="O27" s="46"/>
      <c r="P27" s="46"/>
      <c r="Q27" s="46"/>
      <c r="R27" s="14" t="s">
        <v>27</v>
      </c>
    </row>
    <row r="28" ht="14.25" customHeight="1">
      <c r="A28" s="7" t="s">
        <v>85</v>
      </c>
      <c r="B28" s="8" t="s">
        <v>19</v>
      </c>
      <c r="C28" s="9"/>
      <c r="D28" s="10">
        <v>9216.0</v>
      </c>
      <c r="E28" s="8" t="s">
        <v>86</v>
      </c>
      <c r="F28" s="8" t="s">
        <v>87</v>
      </c>
      <c r="G28" s="8" t="s">
        <v>40</v>
      </c>
      <c r="H28" s="57" t="str">
        <f>HYPERLINK("http://mavat.moin.gov.il/MavatPS/Forms/SV4.aspx?tid=4&amp;mp_id=zOPwJlxOSdb9Dv%2BYK1ioBHKUvTcaMLRWOiOy8WR%2BqIDCrvyXjzyfQRcaUC4in9qS9Q5ctOxlpDZ0rGz9OCRtgaGU9mut9si4&amp;et=1","מח/ 255")</f>
        <v>מח/ 255</v>
      </c>
      <c r="I28" s="12">
        <v>2016.0</v>
      </c>
      <c r="J28" s="8" t="s">
        <v>23</v>
      </c>
      <c r="K28" s="8" t="s">
        <v>24</v>
      </c>
      <c r="L28" s="13" t="s">
        <v>25</v>
      </c>
      <c r="M28" s="14">
        <v>627.0</v>
      </c>
      <c r="N28" s="17">
        <v>2016.0</v>
      </c>
      <c r="O28" s="39" t="s">
        <v>44</v>
      </c>
      <c r="P28" s="39" t="s">
        <v>51</v>
      </c>
      <c r="Q28" s="39" t="s">
        <v>77</v>
      </c>
      <c r="R28" s="16" t="s">
        <v>27</v>
      </c>
    </row>
    <row r="29" ht="14.25" customHeight="1">
      <c r="A29" s="58" t="s">
        <v>88</v>
      </c>
      <c r="B29" s="52" t="s">
        <v>19</v>
      </c>
      <c r="C29" s="53"/>
      <c r="D29" s="38">
        <v>13689.0</v>
      </c>
      <c r="E29" s="52" t="s">
        <v>48</v>
      </c>
      <c r="F29" s="52" t="s">
        <v>89</v>
      </c>
      <c r="G29" s="52" t="s">
        <v>22</v>
      </c>
      <c r="H29" s="59" t="str">
        <f>HYPERLINK("http://mavat.moin.gov.il/MavatPS/Forms/SV4.aspx?tid=4","353-0191023")</f>
        <v>353-0191023</v>
      </c>
      <c r="I29" s="55"/>
      <c r="J29" s="52" t="s">
        <v>23</v>
      </c>
      <c r="K29" s="52" t="s">
        <v>24</v>
      </c>
      <c r="L29" s="56" t="s">
        <v>25</v>
      </c>
      <c r="M29" s="18">
        <v>541.0</v>
      </c>
      <c r="N29" s="9" t="s">
        <v>26</v>
      </c>
      <c r="O29" s="46"/>
      <c r="P29" s="46"/>
      <c r="Q29" s="46"/>
      <c r="R29" s="14" t="s">
        <v>27</v>
      </c>
    </row>
    <row r="30" ht="14.25" customHeight="1">
      <c r="A30" s="7" t="s">
        <v>90</v>
      </c>
      <c r="B30" s="8" t="s">
        <v>19</v>
      </c>
      <c r="C30" s="9"/>
      <c r="D30" s="10">
        <v>10899.0</v>
      </c>
      <c r="E30" s="8" t="s">
        <v>48</v>
      </c>
      <c r="F30" s="8" t="s">
        <v>54</v>
      </c>
      <c r="G30" s="8" t="s">
        <v>36</v>
      </c>
      <c r="H30" s="17"/>
      <c r="I30" s="12"/>
      <c r="J30" s="8" t="s">
        <v>23</v>
      </c>
      <c r="K30" s="8" t="s">
        <v>4</v>
      </c>
      <c r="L30" s="13" t="s">
        <v>25</v>
      </c>
      <c r="M30" s="14">
        <v>628.0</v>
      </c>
      <c r="N30" s="9" t="s">
        <v>26</v>
      </c>
      <c r="O30" s="46"/>
      <c r="P30" s="46"/>
      <c r="Q30" s="46"/>
      <c r="R30" s="16" t="s">
        <v>27</v>
      </c>
    </row>
    <row r="31" ht="28.5" customHeight="1">
      <c r="A31" s="7" t="s">
        <v>91</v>
      </c>
      <c r="B31" s="22" t="s">
        <v>19</v>
      </c>
      <c r="C31" s="12"/>
      <c r="D31" s="23">
        <v>3015.0</v>
      </c>
      <c r="E31" s="22" t="s">
        <v>34</v>
      </c>
      <c r="F31" s="22" t="s">
        <v>76</v>
      </c>
      <c r="G31" s="22" t="s">
        <v>40</v>
      </c>
      <c r="H31" s="31" t="str">
        <f>HYPERLINK("http://mavat.moin.gov.il/MavatPS/Forms/SV4.aspx?tid=4&amp;mp_id=LnmnBZBQTCzxYtmLwv5VJNxLfG%2B4NFRK29NXbi5mk1GX8OX5WBVL1T%2F5%2F%2BwOBcjKEXe3jXs3p%2BRIOucR9zOQPKB5jGl2vOdQ&amp;et=1","ג/ 16923")</f>
        <v>ג/ 16923</v>
      </c>
      <c r="I31" s="12">
        <v>2013.0</v>
      </c>
      <c r="J31" s="22" t="s">
        <v>23</v>
      </c>
      <c r="K31" s="22" t="s">
        <v>50</v>
      </c>
      <c r="L31" s="25" t="s">
        <v>25</v>
      </c>
      <c r="M31" s="26">
        <v>487.0</v>
      </c>
      <c r="N31" s="27">
        <v>2013.0</v>
      </c>
      <c r="O31" s="39" t="s">
        <v>44</v>
      </c>
      <c r="P31" s="39" t="s">
        <v>51</v>
      </c>
      <c r="Q31" s="39" t="s">
        <v>46</v>
      </c>
      <c r="R31" s="14" t="s">
        <v>27</v>
      </c>
    </row>
    <row r="32" ht="28.5" customHeight="1">
      <c r="A32" s="7" t="s">
        <v>92</v>
      </c>
      <c r="B32" s="22" t="s">
        <v>19</v>
      </c>
      <c r="C32" s="12"/>
      <c r="D32" s="23">
        <v>16555.0</v>
      </c>
      <c r="E32" s="22" t="s">
        <v>48</v>
      </c>
      <c r="F32" s="22" t="s">
        <v>93</v>
      </c>
      <c r="G32" s="22" t="s">
        <v>36</v>
      </c>
      <c r="H32" s="27"/>
      <c r="I32" s="12"/>
      <c r="J32" s="8" t="s">
        <v>23</v>
      </c>
      <c r="K32" s="8" t="s">
        <v>4</v>
      </c>
      <c r="L32" s="25" t="s">
        <v>37</v>
      </c>
      <c r="M32" s="26">
        <v>494.0</v>
      </c>
      <c r="N32" s="9" t="s">
        <v>26</v>
      </c>
      <c r="O32" s="46"/>
      <c r="P32" s="46"/>
      <c r="Q32" s="46"/>
      <c r="R32" s="14" t="s">
        <v>27</v>
      </c>
    </row>
    <row r="33" ht="14.25" customHeight="1">
      <c r="A33" s="7" t="s">
        <v>94</v>
      </c>
      <c r="B33" s="22" t="s">
        <v>19</v>
      </c>
      <c r="C33" s="12"/>
      <c r="D33" s="23">
        <v>9699.0</v>
      </c>
      <c r="E33" s="22" t="s">
        <v>34</v>
      </c>
      <c r="F33" s="22" t="s">
        <v>69</v>
      </c>
      <c r="G33" s="22" t="s">
        <v>40</v>
      </c>
      <c r="H33" s="31" t="str">
        <f>HYPERLINK("http://mavat.moin.gov.il/MavatPS/Forms/SV4.aspx?tid=4&amp;mp_id=I5sfoXwCgo7kZjdeR0mvzi7OUIIfakbf1nPAfPA5UM%2FgdbbOlxLBMBdmP3hqce%2FToAByDYRVPsRWVaKfXErfbk9VkYK7JhFQ&amp;et=1","ג/ 16613")</f>
        <v>ג/ 16613</v>
      </c>
      <c r="I33" s="12">
        <v>2009.0</v>
      </c>
      <c r="J33" s="22" t="s">
        <v>23</v>
      </c>
      <c r="K33" s="22" t="s">
        <v>24</v>
      </c>
      <c r="L33" s="25" t="s">
        <v>25</v>
      </c>
      <c r="M33" s="26">
        <v>489.0</v>
      </c>
      <c r="N33" s="27">
        <v>2009.0</v>
      </c>
      <c r="O33" s="39" t="s">
        <v>44</v>
      </c>
      <c r="P33" s="39" t="s">
        <v>51</v>
      </c>
      <c r="Q33" s="39" t="s">
        <v>46</v>
      </c>
      <c r="R33" s="16" t="s">
        <v>27</v>
      </c>
    </row>
    <row r="34" ht="14.25" customHeight="1">
      <c r="A34" s="22" t="s">
        <v>95</v>
      </c>
      <c r="B34" s="22" t="s">
        <v>39</v>
      </c>
      <c r="C34" s="12"/>
      <c r="D34" s="23">
        <v>629.0</v>
      </c>
      <c r="E34" s="22" t="s">
        <v>34</v>
      </c>
      <c r="F34" s="22" t="s">
        <v>69</v>
      </c>
      <c r="G34" s="22" t="s">
        <v>40</v>
      </c>
      <c r="H34" s="31" t="str">
        <f>HYPERLINK("http://mavat.moin.gov.il/MavatPS/Forms/SV4.aspx?tid=4&amp;mp_id=3fDVAWcDJ4wFOeiwlS8W4w6aN%2B%2ByAZ0pab50PAoBuzkrQkek1vxhTDxZ%2F2N3YnIbPDSG26%2FZoMBGDuf8I%2FCIXc86ILr5ovK%2F&amp;et=1","ג/ 15418")</f>
        <v>ג/ 15418</v>
      </c>
      <c r="I34" s="12">
        <v>2009.0</v>
      </c>
      <c r="J34" s="22" t="s">
        <v>23</v>
      </c>
      <c r="K34" s="22" t="s">
        <v>58</v>
      </c>
      <c r="L34" s="25" t="s">
        <v>25</v>
      </c>
      <c r="M34" s="34">
        <v>475.0</v>
      </c>
      <c r="N34" s="27">
        <v>2009.0</v>
      </c>
      <c r="O34" s="35" t="s">
        <v>44</v>
      </c>
      <c r="P34" s="35" t="s">
        <v>51</v>
      </c>
      <c r="Q34" s="35" t="s">
        <v>46</v>
      </c>
      <c r="R34" s="14" t="s">
        <v>27</v>
      </c>
    </row>
    <row r="35" ht="28.5" customHeight="1">
      <c r="A35" s="7" t="s">
        <v>96</v>
      </c>
      <c r="B35" s="8" t="s">
        <v>19</v>
      </c>
      <c r="C35" s="9"/>
      <c r="D35" s="10">
        <v>11479.0</v>
      </c>
      <c r="E35" s="8" t="s">
        <v>34</v>
      </c>
      <c r="F35" s="8" t="s">
        <v>80</v>
      </c>
      <c r="G35" s="8" t="s">
        <v>81</v>
      </c>
      <c r="H35" s="17"/>
      <c r="I35" s="12"/>
      <c r="J35" s="8" t="s">
        <v>23</v>
      </c>
      <c r="K35" s="8" t="s">
        <v>4</v>
      </c>
      <c r="L35" s="13" t="s">
        <v>25</v>
      </c>
      <c r="M35" s="14">
        <v>490.0</v>
      </c>
      <c r="N35" s="9" t="s">
        <v>26</v>
      </c>
      <c r="O35" s="46"/>
      <c r="P35" s="46"/>
      <c r="Q35" s="46"/>
      <c r="R35" s="16" t="s">
        <v>27</v>
      </c>
    </row>
    <row r="36" ht="28.5" customHeight="1">
      <c r="A36" s="7" t="s">
        <v>97</v>
      </c>
      <c r="B36" s="22" t="s">
        <v>19</v>
      </c>
      <c r="C36" s="12"/>
      <c r="D36" s="23">
        <v>9624.0</v>
      </c>
      <c r="E36" s="22" t="s">
        <v>34</v>
      </c>
      <c r="F36" s="22" t="s">
        <v>98</v>
      </c>
      <c r="G36" s="22" t="s">
        <v>40</v>
      </c>
      <c r="H36" s="31" t="str">
        <f>HYPERLINK("http://mavat.moin.gov.il/MavatPS/Forms/SV4.aspx?tid=4&amp;mp_id=3fDVAWcDJ4y7IKhbTQ6ovj2PR%2BrPY7Mu8Ti%2BPRnKZtBwaovGFcvt8%2FLgQ8Pg9xqQv1k2eTiBj5vTjW6MFc4VZASta0B9M2%2B9&amp;et=1","ג/ 15132")</f>
        <v>ג/ 15132</v>
      </c>
      <c r="I36" s="12">
        <v>2011.0</v>
      </c>
      <c r="J36" s="22" t="s">
        <v>23</v>
      </c>
      <c r="K36" s="22" t="s">
        <v>50</v>
      </c>
      <c r="L36" s="25" t="s">
        <v>25</v>
      </c>
      <c r="M36" s="26">
        <v>492.0</v>
      </c>
      <c r="N36" s="27">
        <v>2011.0</v>
      </c>
      <c r="O36" s="39" t="s">
        <v>44</v>
      </c>
      <c r="P36" s="39" t="s">
        <v>51</v>
      </c>
      <c r="Q36" s="39" t="s">
        <v>46</v>
      </c>
      <c r="R36" s="14" t="s">
        <v>27</v>
      </c>
    </row>
    <row r="37" ht="14.25" customHeight="1">
      <c r="A37" s="22" t="s">
        <v>99</v>
      </c>
      <c r="B37" s="22" t="s">
        <v>39</v>
      </c>
      <c r="C37" s="12"/>
      <c r="D37" s="23">
        <v>435.0</v>
      </c>
      <c r="E37" s="22" t="s">
        <v>34</v>
      </c>
      <c r="F37" s="22" t="s">
        <v>100</v>
      </c>
      <c r="G37" s="22" t="s">
        <v>40</v>
      </c>
      <c r="H37" s="31" t="str">
        <f>HYPERLINK("http://mavat.moin.gov.il/MavatPS/Forms/SV4.aspx?tid=4&amp;mp_id=toxt5Jlr2Xy%2BftSAAppDAdNng0GBeCYs2MZeQ40zNtKPK%2BuN8GUFqMKawvGv1gzCHN8ea72bzpVqlpL8YCoQgyP9hqmnO6yk&amp;et=1","ג/ 15708")</f>
        <v>ג/ 15708</v>
      </c>
      <c r="I37" s="12">
        <v>2012.0</v>
      </c>
      <c r="J37" s="22" t="s">
        <v>42</v>
      </c>
      <c r="K37" s="22" t="s">
        <v>5</v>
      </c>
      <c r="L37" s="25" t="s">
        <v>32</v>
      </c>
      <c r="M37" s="34">
        <v>1317.0</v>
      </c>
      <c r="N37" s="27">
        <v>2012.0</v>
      </c>
      <c r="O37" s="35" t="s">
        <v>44</v>
      </c>
      <c r="P37" s="35" t="s">
        <v>45</v>
      </c>
      <c r="Q37" s="35" t="s">
        <v>46</v>
      </c>
      <c r="R37" s="16" t="s">
        <v>27</v>
      </c>
    </row>
    <row r="38" ht="28.5" customHeight="1">
      <c r="A38" s="22" t="s">
        <v>101</v>
      </c>
      <c r="B38" s="22" t="s">
        <v>39</v>
      </c>
      <c r="C38" s="12"/>
      <c r="D38" s="23">
        <v>1037.0</v>
      </c>
      <c r="E38" s="22" t="s">
        <v>30</v>
      </c>
      <c r="F38" s="22" t="s">
        <v>31</v>
      </c>
      <c r="G38" s="22" t="s">
        <v>40</v>
      </c>
      <c r="H38" s="48" t="str">
        <f>HYPERLINK("http://mavat.moin.gov.il/MavatPS/Forms/SV4.aspx?tid=4&amp;mp_id=XPbwSNpey4jvSMCqqi997x%2BCNe%2FJIDf3QrerRgw281KhKpjxxsGmANUz0IkwwFY4Y4%2FaZrUyl%2BvUsDvmDQTs6hZOLXxhU4hF&amp;et=1"," 28/ 02/ 104
28/ 02/ 110")</f>
        <v> 28/ 02/ 104
28/ 02/ 110</v>
      </c>
      <c r="I38" s="60" t="s">
        <v>102</v>
      </c>
      <c r="J38" s="22" t="s">
        <v>23</v>
      </c>
      <c r="K38" s="22" t="s">
        <v>50</v>
      </c>
      <c r="L38" s="25" t="s">
        <v>32</v>
      </c>
      <c r="M38" s="34">
        <v>1349.0</v>
      </c>
      <c r="N38" s="27">
        <v>2007.0</v>
      </c>
      <c r="O38" s="35" t="s">
        <v>44</v>
      </c>
      <c r="P38" s="35" t="s">
        <v>45</v>
      </c>
      <c r="Q38" s="35" t="s">
        <v>46</v>
      </c>
      <c r="R38" s="16" t="s">
        <v>27</v>
      </c>
    </row>
    <row r="39" ht="14.25" customHeight="1">
      <c r="A39" s="21" t="s">
        <v>103</v>
      </c>
      <c r="B39" s="22" t="s">
        <v>29</v>
      </c>
      <c r="C39" s="12"/>
      <c r="D39" s="29">
        <v>4435.0</v>
      </c>
      <c r="E39" s="22" t="s">
        <v>48</v>
      </c>
      <c r="F39" s="22" t="s">
        <v>54</v>
      </c>
      <c r="G39" s="22" t="s">
        <v>40</v>
      </c>
      <c r="H39" s="31" t="str">
        <f>HYPERLINK("http://mavat.moin.gov.il/MavatPS/Forms/SV4.aspx?tid=4&amp;mp_id=K%2B0yNRC4Kbkz6%2FP8pTkg%2BOxyPt9UeXg6Os5IEb6tOgow7ubfQPJhJVZviF5holaXzRb%2FjisZXzCG%2BO5rCX%2FpeRIiKp9j5rHE&amp;et=1","ענ/ 121")</f>
        <v>ענ/ 121</v>
      </c>
      <c r="I39" s="12">
        <v>2007.0</v>
      </c>
      <c r="J39" s="22" t="s">
        <v>42</v>
      </c>
      <c r="K39" s="22" t="s">
        <v>43</v>
      </c>
      <c r="L39" s="25" t="s">
        <v>25</v>
      </c>
      <c r="M39" s="26">
        <v>1327.0</v>
      </c>
      <c r="N39" s="27">
        <v>2007.0</v>
      </c>
      <c r="O39" s="35" t="s">
        <v>44</v>
      </c>
      <c r="P39" s="35" t="s">
        <v>45</v>
      </c>
      <c r="Q39" s="35" t="s">
        <v>46</v>
      </c>
      <c r="R39" s="14" t="s">
        <v>27</v>
      </c>
    </row>
    <row r="40" ht="14.25" customHeight="1">
      <c r="A40" s="37" t="s">
        <v>104</v>
      </c>
      <c r="B40" s="22" t="s">
        <v>19</v>
      </c>
      <c r="C40" s="12"/>
      <c r="D40" s="23">
        <v>6375.0</v>
      </c>
      <c r="E40" s="22" t="s">
        <v>86</v>
      </c>
      <c r="F40" s="22" t="s">
        <v>105</v>
      </c>
      <c r="G40" s="22" t="s">
        <v>40</v>
      </c>
      <c r="H40" s="31" t="str">
        <f>HYPERLINK("http://mavat.moin.gov.il/MavatPS/Forms/SV4.aspx?tid=4&amp;mp_id=rl9keFhkY1mEQMrqPs5amyRK3xHStTV8%2F0Wg20%2B0z9jRM0tTTQZgF0sSMJzF6s0jM3ZcmAsdPQZDn44T%2B9GJfvwWh96Z3jca&amp;et=1","מש/ 8/ 1/ 1005")</f>
        <v>מש/ 8/ 1/ 1005</v>
      </c>
      <c r="I40" s="12">
        <v>2014.0</v>
      </c>
      <c r="J40" s="22" t="s">
        <v>23</v>
      </c>
      <c r="K40" s="22" t="s">
        <v>24</v>
      </c>
      <c r="L40" s="25" t="s">
        <v>25</v>
      </c>
      <c r="M40" s="26">
        <v>1290.0</v>
      </c>
      <c r="N40" s="27">
        <v>2015.0</v>
      </c>
      <c r="O40" s="39" t="s">
        <v>44</v>
      </c>
      <c r="P40" s="39" t="s">
        <v>51</v>
      </c>
      <c r="Q40" s="39" t="s">
        <v>77</v>
      </c>
      <c r="R40" s="16" t="s">
        <v>27</v>
      </c>
    </row>
    <row r="41" ht="28.5" customHeight="1">
      <c r="A41" s="7" t="s">
        <v>106</v>
      </c>
      <c r="B41" s="22" t="s">
        <v>19</v>
      </c>
      <c r="C41" s="12"/>
      <c r="D41" s="23">
        <v>7232.0</v>
      </c>
      <c r="E41" s="22" t="s">
        <v>34</v>
      </c>
      <c r="F41" s="22" t="s">
        <v>107</v>
      </c>
      <c r="G41" s="22" t="s">
        <v>40</v>
      </c>
      <c r="H41" s="31" t="str">
        <f>HYPERLINK("http://mavat.moin.gov.il/MavatPS/Forms/SV4.aspx?tid=4&amp;mp_id=UqFGGKKG29HOyiFlkFsa%2Fd9Om5EmxdNzNfTr4TLsVihRfH4%2FHOYbrJjLqYP8PmX7lQAfWaxMFcNNoqnkruKCuy%2FBcFlrx1tq&amp;et=1","ג/ 16443")</f>
        <v>ג/ 16443</v>
      </c>
      <c r="I41" s="12">
        <v>2011.0</v>
      </c>
      <c r="J41" s="22" t="s">
        <v>23</v>
      </c>
      <c r="K41" s="22" t="s">
        <v>50</v>
      </c>
      <c r="L41" s="25" t="s">
        <v>32</v>
      </c>
      <c r="M41" s="26">
        <v>975.0</v>
      </c>
      <c r="N41" s="27">
        <v>2011.0</v>
      </c>
      <c r="O41" s="39" t="s">
        <v>44</v>
      </c>
      <c r="P41" s="39" t="s">
        <v>51</v>
      </c>
      <c r="Q41" s="39" t="s">
        <v>46</v>
      </c>
      <c r="R41" s="14" t="s">
        <v>27</v>
      </c>
    </row>
    <row r="42" ht="14.25" customHeight="1">
      <c r="A42" s="8" t="s">
        <v>108</v>
      </c>
      <c r="B42" s="8" t="s">
        <v>39</v>
      </c>
      <c r="C42" s="9"/>
      <c r="D42" s="10">
        <v>417.0</v>
      </c>
      <c r="E42" s="8" t="s">
        <v>48</v>
      </c>
      <c r="F42" s="8" t="s">
        <v>49</v>
      </c>
      <c r="G42" s="41"/>
      <c r="H42" s="17"/>
      <c r="I42" s="12"/>
      <c r="J42" s="9"/>
      <c r="K42" s="9"/>
      <c r="L42" s="13" t="s">
        <v>32</v>
      </c>
      <c r="M42" s="14">
        <v>1321.0</v>
      </c>
      <c r="N42" s="9" t="s">
        <v>26</v>
      </c>
      <c r="O42" s="42"/>
      <c r="P42" s="42"/>
      <c r="Q42" s="42"/>
      <c r="R42" s="16" t="s">
        <v>27</v>
      </c>
    </row>
    <row r="43" ht="14.25" customHeight="1">
      <c r="A43" s="22" t="s">
        <v>109</v>
      </c>
      <c r="B43" s="22" t="s">
        <v>39</v>
      </c>
      <c r="C43" s="12"/>
      <c r="D43" s="23">
        <v>616.0</v>
      </c>
      <c r="E43" s="22" t="s">
        <v>34</v>
      </c>
      <c r="F43" s="22" t="s">
        <v>100</v>
      </c>
      <c r="G43" s="22" t="s">
        <v>40</v>
      </c>
      <c r="H43" s="31" t="str">
        <f>HYPERLINK("http://mavat.moin.gov.il/MavatPS/Forms/SV4.aspx?tid=4&amp;mp_id=yNaZvCw8Tq8QJlHokkIKGyFnuEOIqb6bgcq4fTjYyrn1JLP1qB3a0dSHjZYE72hRbXIhnoSKAYpcPaaSPN8njXZf3j1aE6%2B2&amp;et=1","ג/ 10619")</f>
        <v>ג/ 10619</v>
      </c>
      <c r="I43" s="12">
        <v>2003.0</v>
      </c>
      <c r="J43" s="22" t="s">
        <v>42</v>
      </c>
      <c r="K43" s="22" t="s">
        <v>5</v>
      </c>
      <c r="L43" s="25" t="s">
        <v>32</v>
      </c>
      <c r="M43" s="49">
        <v>1332.0</v>
      </c>
      <c r="N43" s="27">
        <v>2003.0</v>
      </c>
      <c r="O43" s="36" t="s">
        <v>44</v>
      </c>
      <c r="P43" s="36" t="s">
        <v>45</v>
      </c>
      <c r="Q43" s="36" t="s">
        <v>46</v>
      </c>
      <c r="R43" s="16" t="s">
        <v>27</v>
      </c>
    </row>
    <row r="44" ht="14.25" customHeight="1">
      <c r="A44" s="7" t="s">
        <v>110</v>
      </c>
      <c r="B44" s="8" t="s">
        <v>19</v>
      </c>
      <c r="C44" s="9"/>
      <c r="D44" s="10">
        <v>18790.0</v>
      </c>
      <c r="E44" s="8" t="s">
        <v>30</v>
      </c>
      <c r="F44" s="8" t="s">
        <v>111</v>
      </c>
      <c r="G44" s="9"/>
      <c r="H44" s="17"/>
      <c r="I44" s="12"/>
      <c r="J44" s="9"/>
      <c r="K44" s="9"/>
      <c r="L44" s="13" t="s">
        <v>32</v>
      </c>
      <c r="M44" s="14">
        <v>1303.0</v>
      </c>
      <c r="N44" s="9" t="s">
        <v>26</v>
      </c>
      <c r="O44" s="46"/>
      <c r="P44" s="46"/>
      <c r="Q44" s="46"/>
      <c r="R44" s="16" t="s">
        <v>27</v>
      </c>
    </row>
    <row r="45" ht="33.75" customHeight="1">
      <c r="A45" s="7" t="s">
        <v>112</v>
      </c>
      <c r="B45" s="8" t="s">
        <v>19</v>
      </c>
      <c r="C45" s="9"/>
      <c r="D45" s="10">
        <v>5960.0</v>
      </c>
      <c r="E45" s="8" t="s">
        <v>34</v>
      </c>
      <c r="F45" s="8" t="s">
        <v>76</v>
      </c>
      <c r="G45" s="8" t="s">
        <v>22</v>
      </c>
      <c r="H45" s="57" t="str">
        <f>HYPERLINK("http://mavat.moin.gov.il/MavatPS/Forms/SV4.aspx?tid=4&amp;mp_id=4QucDVMFakfpINJws7GuoXrZ8cMa%2Bst7R8cfb3UunmFi5qxqJu6oQDaZgZ7n8r5sfMUke7I%2B3NwcQwAWM2bqbr9d8cjxnnIXyvcu5P6M6bo%3D&amp;et=1","ג/ 20820")</f>
        <v>ג/ 20820</v>
      </c>
      <c r="I45" s="12"/>
      <c r="J45" s="8" t="s">
        <v>23</v>
      </c>
      <c r="K45" s="8" t="s">
        <v>24</v>
      </c>
      <c r="L45" s="13" t="s">
        <v>37</v>
      </c>
      <c r="M45" s="14">
        <v>496.0</v>
      </c>
      <c r="N45" s="9" t="s">
        <v>26</v>
      </c>
      <c r="O45" s="46"/>
      <c r="P45" s="46"/>
      <c r="Q45" s="46"/>
      <c r="R45" s="14" t="s">
        <v>27</v>
      </c>
    </row>
    <row r="46" ht="28.5" customHeight="1">
      <c r="A46" s="22" t="s">
        <v>113</v>
      </c>
      <c r="B46" s="22" t="s">
        <v>39</v>
      </c>
      <c r="C46" s="12"/>
      <c r="D46" s="23">
        <v>1367.0</v>
      </c>
      <c r="E46" s="22" t="s">
        <v>34</v>
      </c>
      <c r="F46" s="22" t="s">
        <v>69</v>
      </c>
      <c r="G46" s="22" t="s">
        <v>40</v>
      </c>
      <c r="H46" s="31" t="str">
        <f>HYPERLINK("http://mavat.moin.gov.il/MavatPS/Forms/SV4.aspx?tid=4&amp;mp_id=DDrZ2mTgeH4DRhpoqFiL8cCS90dEwDIAaOgWGhH5%2FsrwCnORCJ79RskuxbjlxOXjS6ytG2JmJN3Ik0sWDbXPXTdY9Wd7%2FWPz&amp;et=1","ג/ 14204")</f>
        <v>ג/ 14204</v>
      </c>
      <c r="I46" s="12">
        <v>2010.0</v>
      </c>
      <c r="J46" s="22" t="s">
        <v>23</v>
      </c>
      <c r="K46" s="22" t="s">
        <v>50</v>
      </c>
      <c r="L46" s="25" t="s">
        <v>32</v>
      </c>
      <c r="M46" s="34">
        <v>993.0</v>
      </c>
      <c r="N46" s="27">
        <v>2010.0</v>
      </c>
      <c r="O46" s="35" t="s">
        <v>44</v>
      </c>
      <c r="P46" s="35" t="s">
        <v>51</v>
      </c>
      <c r="Q46" s="35" t="s">
        <v>46</v>
      </c>
      <c r="R46" s="14" t="s">
        <v>27</v>
      </c>
    </row>
    <row r="47" ht="14.25" customHeight="1">
      <c r="A47" s="8" t="s">
        <v>114</v>
      </c>
      <c r="B47" s="8" t="s">
        <v>29</v>
      </c>
      <c r="C47" s="9"/>
      <c r="D47" s="10"/>
      <c r="E47" s="8" t="s">
        <v>34</v>
      </c>
      <c r="F47" s="8" t="s">
        <v>100</v>
      </c>
      <c r="G47" s="9"/>
      <c r="H47" s="17"/>
      <c r="I47" s="9"/>
      <c r="J47" s="9"/>
      <c r="K47" s="9"/>
      <c r="L47" s="13" t="s">
        <v>32</v>
      </c>
      <c r="M47" s="61"/>
      <c r="N47" s="9" t="s">
        <v>26</v>
      </c>
      <c r="O47" s="19"/>
      <c r="P47" s="19"/>
      <c r="Q47" s="19"/>
      <c r="R47" s="16" t="s">
        <v>27</v>
      </c>
    </row>
    <row r="48" ht="28.5" customHeight="1">
      <c r="A48" s="7" t="s">
        <v>115</v>
      </c>
      <c r="B48" s="22" t="s">
        <v>19</v>
      </c>
      <c r="C48" s="12"/>
      <c r="D48" s="23">
        <v>6114.0</v>
      </c>
      <c r="E48" s="22" t="s">
        <v>34</v>
      </c>
      <c r="F48" s="22" t="s">
        <v>116</v>
      </c>
      <c r="G48" s="22" t="s">
        <v>40</v>
      </c>
      <c r="H48" s="31" t="str">
        <f>HYPERLINK("http://mavat.moin.gov.il/MavatPS/Forms/SV4.aspx?tid=4&amp;mp_id=KhqwQirVxHp4m4FJ5XroKAblAkggMrCepapia71lO3Mp2R6LD0TNmrZwBrU0S35ANY8tufQA%2BIP0uMKpSPbpr1nkAIck6hID&amp;et=1","ג/ 12815")</f>
        <v>ג/ 12815</v>
      </c>
      <c r="I48" s="12">
        <v>2008.0</v>
      </c>
      <c r="J48" s="22" t="s">
        <v>23</v>
      </c>
      <c r="K48" s="22" t="s">
        <v>50</v>
      </c>
      <c r="L48" s="25" t="s">
        <v>32</v>
      </c>
      <c r="M48" s="26">
        <v>962.0</v>
      </c>
      <c r="N48" s="27">
        <v>2008.0</v>
      </c>
      <c r="O48" s="39" t="s">
        <v>44</v>
      </c>
      <c r="P48" s="39" t="s">
        <v>51</v>
      </c>
      <c r="Q48" s="39" t="s">
        <v>46</v>
      </c>
      <c r="R48" s="16" t="s">
        <v>27</v>
      </c>
    </row>
    <row r="49" ht="14.25" customHeight="1">
      <c r="A49" s="37" t="s">
        <v>117</v>
      </c>
      <c r="B49" s="8" t="s">
        <v>19</v>
      </c>
      <c r="C49" s="9"/>
      <c r="D49" s="10">
        <v>13021.0</v>
      </c>
      <c r="E49" s="8" t="s">
        <v>34</v>
      </c>
      <c r="F49" s="8" t="s">
        <v>69</v>
      </c>
      <c r="G49" s="8" t="s">
        <v>36</v>
      </c>
      <c r="H49" s="17"/>
      <c r="I49" s="12"/>
      <c r="J49" s="8" t="s">
        <v>23</v>
      </c>
      <c r="K49" s="8" t="s">
        <v>24</v>
      </c>
      <c r="L49" s="13" t="s">
        <v>25</v>
      </c>
      <c r="M49" s="14">
        <v>498.0</v>
      </c>
      <c r="N49" s="9" t="s">
        <v>26</v>
      </c>
      <c r="O49" s="46"/>
      <c r="P49" s="46"/>
      <c r="Q49" s="46"/>
      <c r="R49" s="14" t="s">
        <v>27</v>
      </c>
    </row>
    <row r="50" ht="14.25" customHeight="1">
      <c r="A50" s="7" t="s">
        <v>118</v>
      </c>
      <c r="B50" s="22" t="s">
        <v>53</v>
      </c>
      <c r="C50" s="12"/>
      <c r="D50" s="23">
        <v>40190.0</v>
      </c>
      <c r="E50" s="22" t="s">
        <v>86</v>
      </c>
      <c r="F50" s="22" t="s">
        <v>118</v>
      </c>
      <c r="G50" s="22" t="s">
        <v>40</v>
      </c>
      <c r="H50" s="31" t="str">
        <f>HYPERLINK("http://mavat.moin.gov.il/MavatPS/Forms/SV4.aspx?tid=4&amp;mp_id=jo229rQteiVjM3gWKQFRtV6Yuc6qr1QxFWvFUXJ00ksxf6ZPMmTTKe8jc%2BPVZ6NuFWp7srBiLg60CW0Z4hf2F%2FPYLZWgYaTF&amp;et=1","טב/ 3400")</f>
        <v>טב/ 3400</v>
      </c>
      <c r="I50" s="12">
        <v>2014.0</v>
      </c>
      <c r="J50" s="22" t="s">
        <v>23</v>
      </c>
      <c r="K50" s="22" t="s">
        <v>24</v>
      </c>
      <c r="L50" s="25" t="s">
        <v>25</v>
      </c>
      <c r="M50" s="62">
        <v>2730.0</v>
      </c>
      <c r="N50" s="27">
        <v>2014.0</v>
      </c>
      <c r="O50" s="33" t="s">
        <v>44</v>
      </c>
      <c r="P50" s="33" t="s">
        <v>51</v>
      </c>
      <c r="Q50" s="33" t="s">
        <v>46</v>
      </c>
      <c r="R50" s="16" t="s">
        <v>27</v>
      </c>
    </row>
    <row r="51" ht="14.25" customHeight="1">
      <c r="A51" s="8" t="s">
        <v>119</v>
      </c>
      <c r="B51" s="8" t="s">
        <v>39</v>
      </c>
      <c r="C51" s="9"/>
      <c r="D51" s="10">
        <v>1697.0</v>
      </c>
      <c r="E51" s="8" t="s">
        <v>34</v>
      </c>
      <c r="F51" s="8" t="s">
        <v>120</v>
      </c>
      <c r="G51" s="41"/>
      <c r="H51" s="17"/>
      <c r="I51" s="12"/>
      <c r="J51" s="9"/>
      <c r="K51" s="9"/>
      <c r="L51" s="13" t="s">
        <v>25</v>
      </c>
      <c r="M51" s="18">
        <v>497.0</v>
      </c>
      <c r="N51" s="9" t="s">
        <v>26</v>
      </c>
      <c r="O51" s="43"/>
      <c r="P51" s="43"/>
      <c r="Q51" s="43"/>
      <c r="R51" s="14" t="s">
        <v>27</v>
      </c>
    </row>
    <row r="52" ht="14.25" customHeight="1">
      <c r="A52" s="7" t="s">
        <v>121</v>
      </c>
      <c r="B52" s="8" t="s">
        <v>53</v>
      </c>
      <c r="C52" s="9"/>
      <c r="D52" s="10">
        <v>24427.0</v>
      </c>
      <c r="E52" s="8" t="s">
        <v>86</v>
      </c>
      <c r="F52" s="8" t="s">
        <v>121</v>
      </c>
      <c r="G52" s="8" t="s">
        <v>22</v>
      </c>
      <c r="H52" s="57" t="str">
        <f>HYPERLINK("http://mavat.moin.gov.il/MavatPS/Forms/SV4.aspx?tid=4&amp;mp_id=zUOA6ieuJcwiKVe09cO7H5JyZnPPvLPB8%2FxlwAdjPZo0vZAM5rMczoInK0a9WYCcM1BWhLUp0BLJq%2B9j0452M1slVLkOMOFi&amp;et=1","מח/ 281 ")</f>
        <v>מח/ 281 </v>
      </c>
      <c r="I52" s="12"/>
      <c r="J52" s="8" t="s">
        <v>23</v>
      </c>
      <c r="K52" s="8" t="s">
        <v>24</v>
      </c>
      <c r="L52" s="13" t="s">
        <v>25</v>
      </c>
      <c r="M52" s="32">
        <v>2720.0</v>
      </c>
      <c r="N52" s="9" t="s">
        <v>26</v>
      </c>
      <c r="O52" s="33" t="s">
        <v>44</v>
      </c>
      <c r="P52" s="33" t="s">
        <v>51</v>
      </c>
      <c r="Q52" s="33" t="s">
        <v>77</v>
      </c>
      <c r="R52" s="16" t="s">
        <v>27</v>
      </c>
    </row>
    <row r="53" ht="28.5" customHeight="1">
      <c r="A53" s="7" t="s">
        <v>122</v>
      </c>
      <c r="B53" s="22" t="s">
        <v>53</v>
      </c>
      <c r="C53" s="12"/>
      <c r="D53" s="23">
        <v>31673.0</v>
      </c>
      <c r="E53" s="22" t="s">
        <v>48</v>
      </c>
      <c r="F53" s="22" t="s">
        <v>123</v>
      </c>
      <c r="G53" s="22" t="s">
        <v>40</v>
      </c>
      <c r="H53" s="31" t="str">
        <f>HYPERLINK("http://mavat.moin.gov.il/MavatPS/Forms/SV4.aspx?tid=4&amp;mp_id=toxt5Jlr2XxFW5j3TqMNSAO8PDm91uckq%2B67Rqp5oJuKhSVSWzlrMORu1c%2B%2BWwnYi%2FBRNR1y6oN5An7dlAAGK1HPkWRHl9bF&amp;et=1","ג/ 15756")</f>
        <v>ג/ 15756</v>
      </c>
      <c r="I53" s="12">
        <v>2013.0</v>
      </c>
      <c r="J53" s="22" t="s">
        <v>23</v>
      </c>
      <c r="K53" s="22" t="s">
        <v>24</v>
      </c>
      <c r="L53" s="25" t="s">
        <v>25</v>
      </c>
      <c r="M53" s="62">
        <v>2100.0</v>
      </c>
      <c r="N53" s="27">
        <v>2013.0</v>
      </c>
      <c r="O53" s="33" t="s">
        <v>44</v>
      </c>
      <c r="P53" s="33" t="s">
        <v>51</v>
      </c>
      <c r="Q53" s="33" t="s">
        <v>46</v>
      </c>
      <c r="R53" s="16" t="s">
        <v>27</v>
      </c>
    </row>
    <row r="54" ht="28.5" customHeight="1">
      <c r="A54" s="22" t="s">
        <v>124</v>
      </c>
      <c r="B54" s="22" t="s">
        <v>39</v>
      </c>
      <c r="C54" s="12"/>
      <c r="D54" s="23">
        <v>1471.0</v>
      </c>
      <c r="E54" s="22" t="s">
        <v>34</v>
      </c>
      <c r="F54" s="22" t="s">
        <v>120</v>
      </c>
      <c r="G54" s="22" t="s">
        <v>40</v>
      </c>
      <c r="H54" s="31" t="str">
        <f>HYPERLINK("http://mavat.moin.gov.il/MavatPS/Forms/SV4.aspx?tid=4&amp;mp_id=toxt5Jlr2XwxGWZ1YeuftAY6CnF6Jx5EQNCDHVvUX%2FF60JG9TlZeWJs7ZTfDE43lylIIcOezWS8K07BRUcFLvMqKdgpL47bp&amp;et=1","ג/ 15608")</f>
        <v>ג/ 15608</v>
      </c>
      <c r="I54" s="12">
        <v>2009.0</v>
      </c>
      <c r="J54" s="22" t="s">
        <v>23</v>
      </c>
      <c r="K54" s="22" t="s">
        <v>50</v>
      </c>
      <c r="L54" s="25" t="s">
        <v>25</v>
      </c>
      <c r="M54" s="49">
        <v>547.0</v>
      </c>
      <c r="N54" s="27">
        <v>2009.0</v>
      </c>
      <c r="O54" s="35" t="s">
        <v>44</v>
      </c>
      <c r="P54" s="35" t="s">
        <v>51</v>
      </c>
      <c r="Q54" s="35" t="s">
        <v>46</v>
      </c>
      <c r="R54" s="14" t="s">
        <v>27</v>
      </c>
    </row>
    <row r="55" ht="50.25" customHeight="1">
      <c r="A55" s="7" t="s">
        <v>125</v>
      </c>
      <c r="B55" s="22" t="s">
        <v>19</v>
      </c>
      <c r="C55" s="12"/>
      <c r="D55" s="23">
        <v>6179.0</v>
      </c>
      <c r="E55" s="22" t="s">
        <v>34</v>
      </c>
      <c r="F55" s="22" t="s">
        <v>126</v>
      </c>
      <c r="G55" s="22" t="s">
        <v>40</v>
      </c>
      <c r="H55" s="31" t="str">
        <f>HYPERLINK("http://mavat.moin.gov.il/MavatPS/Forms/SV4.aspx?tid=4&amp;mp_id=i4gWzAglpsAO0dNgTxsdHvzFS0qNSjePFzHUSTVR8O8tYtayg1mhXE%2FUVl3bxIFRqoSm7F%2FOQBu%2BsJpgr93NM1Fm5cneITo1&amp;et=1","ג/ 18234 ")</f>
        <v>ג/ 18234 </v>
      </c>
      <c r="I55" s="12">
        <v>2015.0</v>
      </c>
      <c r="J55" s="22" t="s">
        <v>23</v>
      </c>
      <c r="K55" s="22" t="s">
        <v>24</v>
      </c>
      <c r="L55" s="25" t="s">
        <v>37</v>
      </c>
      <c r="M55" s="63">
        <v>8900.0</v>
      </c>
      <c r="N55" s="27">
        <v>2015.0</v>
      </c>
      <c r="O55" s="33" t="s">
        <v>44</v>
      </c>
      <c r="P55" s="33" t="s">
        <v>51</v>
      </c>
      <c r="Q55" s="33" t="s">
        <v>46</v>
      </c>
      <c r="R55" s="16" t="s">
        <v>27</v>
      </c>
    </row>
    <row r="56" ht="14.25" customHeight="1">
      <c r="A56" s="7" t="s">
        <v>127</v>
      </c>
      <c r="B56" s="22" t="s">
        <v>19</v>
      </c>
      <c r="C56" s="12"/>
      <c r="D56" s="23">
        <v>17930.0</v>
      </c>
      <c r="E56" s="22" t="s">
        <v>34</v>
      </c>
      <c r="F56" s="22" t="s">
        <v>60</v>
      </c>
      <c r="G56" s="22" t="s">
        <v>40</v>
      </c>
      <c r="H56" s="31" t="str">
        <f>HYPERLINK("http://mavat.moin.gov.il/MavatPS/Forms/SV4.aspx?tid=4&amp;mp_id=UqFGGKKG29FluJYeZuJLB%2BcIrVT7Ruq7L6jzBRZqQi%2F8%2BIjkeBsLx7Pme%2F8t2f67tDjbKBcwhfT3LEz1dmtlQyfecQ%2FTlvGh&amp;et=1","ג/16465")</f>
        <v>ג/16465</v>
      </c>
      <c r="I56" s="12">
        <v>2011.0</v>
      </c>
      <c r="J56" s="22" t="s">
        <v>23</v>
      </c>
      <c r="K56" s="22" t="s">
        <v>24</v>
      </c>
      <c r="L56" s="25" t="s">
        <v>25</v>
      </c>
      <c r="M56" s="26">
        <v>499.0</v>
      </c>
      <c r="N56" s="27">
        <v>2011.0</v>
      </c>
      <c r="O56" s="39" t="s">
        <v>44</v>
      </c>
      <c r="P56" s="39" t="s">
        <v>51</v>
      </c>
      <c r="Q56" s="39" t="s">
        <v>46</v>
      </c>
      <c r="R56" s="16" t="s">
        <v>27</v>
      </c>
    </row>
    <row r="57" ht="14.25" customHeight="1">
      <c r="A57" s="7" t="s">
        <v>128</v>
      </c>
      <c r="B57" s="22" t="s">
        <v>19</v>
      </c>
      <c r="C57" s="12"/>
      <c r="D57" s="23">
        <v>16048.0</v>
      </c>
      <c r="E57" s="22" t="s">
        <v>34</v>
      </c>
      <c r="F57" s="22" t="s">
        <v>35</v>
      </c>
      <c r="G57" s="22" t="s">
        <v>40</v>
      </c>
      <c r="H57" s="64" t="str">
        <f>HYPERLINK("http://mavat.moin.gov.il/MavatPS/Forms/SV4.aspx?tid=4&amp;mp_id=4QucDVMFakdLu3rpC%2Bpf6ubUw4wQb6fv0gyKydQVVa3Dhi7N2tpSHdgIypdkBkI8664zijUlIs7O3csgDSBkZEqgTCHFe7GGT1qik5T5wWE%3D&amp;et=1","ג/ 19522 ")</f>
        <v>ג/ 19522 </v>
      </c>
      <c r="I57" s="12">
        <v>2015.0</v>
      </c>
      <c r="J57" s="22" t="s">
        <v>42</v>
      </c>
      <c r="K57" s="22" t="s">
        <v>43</v>
      </c>
      <c r="L57" s="25" t="s">
        <v>37</v>
      </c>
      <c r="M57" s="26">
        <v>502.0</v>
      </c>
      <c r="N57" s="27">
        <v>2015.0</v>
      </c>
      <c r="O57" s="39" t="s">
        <v>44</v>
      </c>
      <c r="P57" s="39" t="s">
        <v>51</v>
      </c>
      <c r="Q57" s="39" t="s">
        <v>77</v>
      </c>
      <c r="R57" s="16" t="s">
        <v>27</v>
      </c>
    </row>
    <row r="58" ht="28.5" customHeight="1">
      <c r="A58" s="7" t="s">
        <v>129</v>
      </c>
      <c r="B58" s="22" t="s">
        <v>19</v>
      </c>
      <c r="C58" s="12"/>
      <c r="D58" s="23">
        <v>12985.0</v>
      </c>
      <c r="E58" s="22" t="s">
        <v>34</v>
      </c>
      <c r="F58" s="22" t="s">
        <v>126</v>
      </c>
      <c r="G58" s="22" t="s">
        <v>40</v>
      </c>
      <c r="H58" s="31" t="str">
        <f>HYPERLINK("http://mavat.moin.gov.il/MavatPS/Forms/SV4.aspx?tid=4&amp;mp_id=uSVsB8tGjuTLtrN6XtFN%2B%2BRoNXk1yVox9tuqMfk%2BPh4pY7THgMn8yyz6JIojov%2Fpvgu53t6yEgVBacOATM6yDxumgARwiC6A&amp;et=1","ג/ 16001")</f>
        <v>ג/ 16001</v>
      </c>
      <c r="I58" s="12">
        <v>2013.0</v>
      </c>
      <c r="J58" s="22" t="s">
        <v>23</v>
      </c>
      <c r="K58" s="22" t="s">
        <v>50</v>
      </c>
      <c r="L58" s="25" t="s">
        <v>25</v>
      </c>
      <c r="M58" s="26">
        <v>504.0</v>
      </c>
      <c r="N58" s="27">
        <v>2013.0</v>
      </c>
      <c r="O58" s="39" t="s">
        <v>44</v>
      </c>
      <c r="P58" s="39" t="s">
        <v>51</v>
      </c>
      <c r="Q58" s="39" t="s">
        <v>46</v>
      </c>
      <c r="R58" s="14" t="s">
        <v>27</v>
      </c>
    </row>
    <row r="59" ht="75.75" customHeight="1">
      <c r="A59" s="7" t="s">
        <v>130</v>
      </c>
      <c r="B59" s="22" t="s">
        <v>19</v>
      </c>
      <c r="C59" s="12"/>
      <c r="D59" s="23">
        <v>3237.0</v>
      </c>
      <c r="E59" s="22" t="s">
        <v>34</v>
      </c>
      <c r="F59" s="22" t="s">
        <v>100</v>
      </c>
      <c r="G59" s="22" t="s">
        <v>40</v>
      </c>
      <c r="H59" s="31" t="str">
        <f>HYPERLINK("http://mavat.moin.gov.il/MavatPS/Forms/SV4.aspx?tid=4&amp;mp_id=toxt5Jlr2XyxWq6rVCSlpiwKJrczHLVbJ65KW2sO1PGfSk0QrOE59k9KQv6ZIchxXYXusxQm%2FJC%2FI2Pogt7j3pa4C93aDZpc&amp;et=1","ג/ 15607")</f>
        <v>ג/ 15607</v>
      </c>
      <c r="I59" s="12">
        <v>2008.0</v>
      </c>
      <c r="J59" s="22" t="s">
        <v>23</v>
      </c>
      <c r="K59" s="22" t="s">
        <v>50</v>
      </c>
      <c r="L59" s="25" t="s">
        <v>25</v>
      </c>
      <c r="M59" s="26">
        <v>505.0</v>
      </c>
      <c r="N59" s="27">
        <v>2008.0</v>
      </c>
      <c r="O59" s="39" t="s">
        <v>44</v>
      </c>
      <c r="P59" s="39" t="s">
        <v>51</v>
      </c>
      <c r="Q59" s="39" t="s">
        <v>46</v>
      </c>
      <c r="R59" s="16" t="s">
        <v>27</v>
      </c>
    </row>
    <row r="60" ht="28.5" customHeight="1">
      <c r="A60" s="22" t="s">
        <v>131</v>
      </c>
      <c r="B60" s="22" t="s">
        <v>39</v>
      </c>
      <c r="C60" s="12"/>
      <c r="D60" s="23">
        <v>134.0</v>
      </c>
      <c r="E60" s="22" t="s">
        <v>30</v>
      </c>
      <c r="F60" s="22" t="s">
        <v>31</v>
      </c>
      <c r="G60" s="65" t="s">
        <v>40</v>
      </c>
      <c r="H60" s="24" t="str">
        <f>HYPERLINK("http://mavat.moin.gov.il/MavatPS/Forms/SV4.aspx?tid=4&amp;mp_id=GzE4YHK%2BmBQwiwXL83TjxePs5yzaPp5curXNw4ODNBiLSaMWbPCwMcjeetB8ldNSB3a9qR45UJvjzeX4jEC4GqNX7mOqAX0v&amp;et=1","28/ 02/ 105")</f>
        <v>28/ 02/ 105</v>
      </c>
      <c r="I60" s="12">
        <v>2008.0</v>
      </c>
      <c r="J60" s="22" t="s">
        <v>132</v>
      </c>
      <c r="K60" s="22" t="s">
        <v>74</v>
      </c>
      <c r="L60" s="25" t="s">
        <v>32</v>
      </c>
      <c r="M60" s="49">
        <v>1367.0</v>
      </c>
      <c r="N60" s="27">
        <v>2008.0</v>
      </c>
      <c r="O60" s="35" t="s">
        <v>44</v>
      </c>
      <c r="P60" s="35" t="s">
        <v>51</v>
      </c>
      <c r="Q60" s="35" t="s">
        <v>46</v>
      </c>
      <c r="R60" s="16" t="s">
        <v>27</v>
      </c>
    </row>
    <row r="61" ht="14.25" customHeight="1">
      <c r="A61" s="22" t="s">
        <v>133</v>
      </c>
      <c r="B61" s="22" t="s">
        <v>39</v>
      </c>
      <c r="C61" s="12"/>
      <c r="D61" s="23">
        <v>1392.0</v>
      </c>
      <c r="E61" s="22" t="s">
        <v>34</v>
      </c>
      <c r="F61" s="22" t="s">
        <v>100</v>
      </c>
      <c r="G61" s="22" t="s">
        <v>40</v>
      </c>
      <c r="H61" s="31" t="str">
        <f>HYPERLINK("http://mavat.moin.gov.il/MavatPS/Forms/SV4.aspx?tid=4&amp;mp_id=LnmnBZBQTCxGhalu1PRnq9Hxzy8mtmD%2FnZox6XMo%2Fwx%2BF4s9Q61m80kAPliMbmGNFi5KvXZV%2B%2FTfgCVTqe0iKiQPgCmwU9cK&amp;et=1","ג/ 16968")</f>
        <v>ג/ 16968</v>
      </c>
      <c r="I61" s="12">
        <v>2013.0</v>
      </c>
      <c r="J61" s="22" t="s">
        <v>132</v>
      </c>
      <c r="K61" s="22" t="s">
        <v>134</v>
      </c>
      <c r="L61" s="25" t="s">
        <v>32</v>
      </c>
      <c r="M61" s="34">
        <v>1331.0</v>
      </c>
      <c r="N61" s="27">
        <v>2013.0</v>
      </c>
      <c r="O61" s="35" t="s">
        <v>44</v>
      </c>
      <c r="P61" s="35" t="s">
        <v>51</v>
      </c>
      <c r="Q61" s="35" t="s">
        <v>46</v>
      </c>
      <c r="R61" s="14" t="s">
        <v>27</v>
      </c>
    </row>
    <row r="62" ht="14.25" customHeight="1">
      <c r="A62" s="7" t="s">
        <v>135</v>
      </c>
      <c r="B62" s="8" t="s">
        <v>19</v>
      </c>
      <c r="C62" s="9"/>
      <c r="D62" s="38">
        <v>18586.0</v>
      </c>
      <c r="E62" s="8" t="s">
        <v>30</v>
      </c>
      <c r="F62" s="8" t="s">
        <v>111</v>
      </c>
      <c r="G62" s="8" t="s">
        <v>81</v>
      </c>
      <c r="H62" s="17"/>
      <c r="I62" s="12"/>
      <c r="J62" s="8" t="s">
        <v>23</v>
      </c>
      <c r="K62" s="8" t="s">
        <v>4</v>
      </c>
      <c r="L62" s="25" t="s">
        <v>32</v>
      </c>
      <c r="M62" s="14">
        <v>1059.0</v>
      </c>
      <c r="N62" s="9" t="s">
        <v>26</v>
      </c>
      <c r="O62" s="46"/>
      <c r="P62" s="46"/>
      <c r="Q62" s="46"/>
      <c r="R62" s="16" t="s">
        <v>27</v>
      </c>
    </row>
    <row r="63" ht="14.25" customHeight="1">
      <c r="A63" s="7" t="s">
        <v>136</v>
      </c>
      <c r="B63" s="8" t="s">
        <v>19</v>
      </c>
      <c r="C63" s="9"/>
      <c r="D63" s="10">
        <v>8016.0</v>
      </c>
      <c r="E63" s="8" t="s">
        <v>34</v>
      </c>
      <c r="F63" s="8" t="s">
        <v>137</v>
      </c>
      <c r="G63" s="8" t="s">
        <v>22</v>
      </c>
      <c r="H63" s="50" t="str">
        <f>HYPERLINK("http://mavat.moin.gov.il/MavatPS/Forms/SV4.aspx?tid=4&amp;mp_id=4QucDVMFakdi2Ll4dOwIz%2BSv18iOQ62EfZV6P7IjXn1CQBZHtQMHoP4o%2FqcxT7UTvR2kO6lhzyhHOVTrvOBg661o9krk23uxZN0wbCyAhKA%3D&amp;et=1","ג/ 21617")</f>
        <v>ג/ 21617</v>
      </c>
      <c r="I63" s="12"/>
      <c r="J63" s="8" t="s">
        <v>42</v>
      </c>
      <c r="K63" s="8" t="s">
        <v>43</v>
      </c>
      <c r="L63" s="13" t="s">
        <v>37</v>
      </c>
      <c r="M63" s="14">
        <v>1296.0</v>
      </c>
      <c r="N63" s="9" t="s">
        <v>26</v>
      </c>
      <c r="O63" s="46"/>
      <c r="P63" s="46"/>
      <c r="Q63" s="46"/>
      <c r="R63" s="14" t="s">
        <v>27</v>
      </c>
    </row>
    <row r="64" ht="28.5" customHeight="1">
      <c r="A64" s="7" t="s">
        <v>138</v>
      </c>
      <c r="B64" s="22" t="s">
        <v>19</v>
      </c>
      <c r="C64" s="12"/>
      <c r="D64" s="23">
        <v>4844.0</v>
      </c>
      <c r="E64" s="22" t="s">
        <v>34</v>
      </c>
      <c r="F64" s="22" t="s">
        <v>107</v>
      </c>
      <c r="G64" s="22" t="s">
        <v>40</v>
      </c>
      <c r="H64" s="31" t="str">
        <f>HYPERLINK("http://mavat.moin.gov.il/MavatPS/Forms/SV4.aspx?tid=4&amp;mp_id=4lza3AoSrBI%2BExQDGasplxI8CEukN%2FlHohX4agBpDPcZO8ZxOgmVbLpZTj41PoCzTM70ETYmLL5H444Tl9X8UiQYJpKckOND&amp;et=1","ג/ 13164")</f>
        <v>ג/ 13164</v>
      </c>
      <c r="I64" s="12">
        <v>2013.0</v>
      </c>
      <c r="J64" s="22" t="s">
        <v>23</v>
      </c>
      <c r="K64" s="22" t="s">
        <v>50</v>
      </c>
      <c r="L64" s="25" t="s">
        <v>32</v>
      </c>
      <c r="M64" s="26">
        <v>978.0</v>
      </c>
      <c r="N64" s="27">
        <v>2013.0</v>
      </c>
      <c r="O64" s="39" t="s">
        <v>44</v>
      </c>
      <c r="P64" s="39" t="s">
        <v>51</v>
      </c>
      <c r="Q64" s="39" t="s">
        <v>46</v>
      </c>
      <c r="R64" s="16" t="s">
        <v>27</v>
      </c>
    </row>
    <row r="65" ht="14.25" customHeight="1">
      <c r="A65" s="7" t="s">
        <v>139</v>
      </c>
      <c r="B65" s="22" t="s">
        <v>19</v>
      </c>
      <c r="C65" s="12"/>
      <c r="D65" s="23">
        <v>3274.0</v>
      </c>
      <c r="E65" s="22" t="s">
        <v>86</v>
      </c>
      <c r="F65" s="22" t="s">
        <v>87</v>
      </c>
      <c r="G65" s="22" t="s">
        <v>40</v>
      </c>
      <c r="H65" s="31" t="str">
        <f>HYPERLINK("http://mavat.moin.gov.il/MavatPS/Forms/SV4.aspx?tid=4&amp;mp_id=58iDohQitfNRKcBXP4vWJxgR4u4dw5B3x0GcMn1EyJG7NJjiwOj8MpwJuOnW7ovk160n1qMW2ofxD%2FRG%2B64OeqKIw%2FWWk2Dv&amp;et=1","ק/ 1000/ 1")</f>
        <v>ק/ 1000/ 1</v>
      </c>
      <c r="I65" s="12">
        <v>2014.0</v>
      </c>
      <c r="J65" s="22" t="s">
        <v>23</v>
      </c>
      <c r="K65" s="22" t="s">
        <v>24</v>
      </c>
      <c r="L65" s="25" t="s">
        <v>25</v>
      </c>
      <c r="M65" s="26">
        <v>633.0</v>
      </c>
      <c r="N65" s="27">
        <v>2014.0</v>
      </c>
      <c r="O65" s="39" t="s">
        <v>44</v>
      </c>
      <c r="P65" s="39" t="s">
        <v>51</v>
      </c>
      <c r="Q65" s="39" t="s">
        <v>46</v>
      </c>
      <c r="R65" s="14" t="s">
        <v>27</v>
      </c>
    </row>
    <row r="66" ht="14.25" customHeight="1">
      <c r="A66" s="7" t="s">
        <v>140</v>
      </c>
      <c r="B66" s="8" t="s">
        <v>19</v>
      </c>
      <c r="C66" s="9"/>
      <c r="D66" s="10">
        <v>9371.0</v>
      </c>
      <c r="E66" s="8" t="s">
        <v>34</v>
      </c>
      <c r="F66" s="8" t="s">
        <v>35</v>
      </c>
      <c r="G66" s="8" t="s">
        <v>36</v>
      </c>
      <c r="H66" s="17"/>
      <c r="I66" s="12"/>
      <c r="J66" s="8" t="s">
        <v>23</v>
      </c>
      <c r="K66" s="8" t="s">
        <v>4</v>
      </c>
      <c r="L66" s="13" t="s">
        <v>25</v>
      </c>
      <c r="M66" s="14">
        <v>507.0</v>
      </c>
      <c r="N66" s="9" t="s">
        <v>26</v>
      </c>
      <c r="O66" s="46"/>
      <c r="P66" s="46"/>
      <c r="Q66" s="46"/>
      <c r="R66" s="14" t="s">
        <v>27</v>
      </c>
    </row>
    <row r="67" ht="14.25" customHeight="1">
      <c r="A67" s="7" t="s">
        <v>141</v>
      </c>
      <c r="B67" s="22" t="s">
        <v>19</v>
      </c>
      <c r="C67" s="12"/>
      <c r="D67" s="23">
        <v>3142.0</v>
      </c>
      <c r="E67" s="22" t="s">
        <v>34</v>
      </c>
      <c r="F67" s="22" t="s">
        <v>69</v>
      </c>
      <c r="G67" s="22" t="s">
        <v>40</v>
      </c>
      <c r="H67" s="64" t="str">
        <f>HYPERLINK("http://mavat.moin.gov.il/MavatPS/Forms/SV4.aspx?tid=4&amp;mp_id=4QucDVMFakcoAX4FzSDz%2F0xIS%2B0Ame%2FceIdYA5X8zvwIl07WOJ3EyVJQuD8p0X0Co7jk8o83X5HKtS0oRKs7jqQufWo2AdIrd5UYneyg%2BwI%3D&amp;et=1","ג/ 21324")</f>
        <v>ג/ 21324</v>
      </c>
      <c r="I67" s="12">
        <v>2015.0</v>
      </c>
      <c r="J67" s="22" t="s">
        <v>42</v>
      </c>
      <c r="K67" s="22" t="s">
        <v>5</v>
      </c>
      <c r="L67" s="25" t="s">
        <v>142</v>
      </c>
      <c r="M67" s="26">
        <v>508.0</v>
      </c>
      <c r="N67" s="27">
        <v>2015.0</v>
      </c>
      <c r="O67" s="39" t="s">
        <v>44</v>
      </c>
      <c r="P67" s="39" t="s">
        <v>51</v>
      </c>
      <c r="Q67" s="39" t="s">
        <v>77</v>
      </c>
      <c r="R67" s="14" t="s">
        <v>27</v>
      </c>
    </row>
    <row r="68" ht="18.75" customHeight="1">
      <c r="A68" s="7" t="s">
        <v>143</v>
      </c>
      <c r="B68" s="8" t="s">
        <v>19</v>
      </c>
      <c r="C68" s="9"/>
      <c r="D68" s="10">
        <v>20832.0</v>
      </c>
      <c r="E68" s="8" t="s">
        <v>34</v>
      </c>
      <c r="F68" s="8" t="s">
        <v>60</v>
      </c>
      <c r="G68" s="8" t="s">
        <v>36</v>
      </c>
      <c r="H68" s="17"/>
      <c r="I68" s="12"/>
      <c r="J68" s="8" t="s">
        <v>23</v>
      </c>
      <c r="K68" s="8" t="s">
        <v>24</v>
      </c>
      <c r="L68" s="13" t="s">
        <v>25</v>
      </c>
      <c r="M68" s="14">
        <v>509.0</v>
      </c>
      <c r="N68" s="9" t="s">
        <v>26</v>
      </c>
      <c r="O68" s="46"/>
      <c r="P68" s="46"/>
      <c r="Q68" s="46"/>
      <c r="R68" s="16" t="s">
        <v>27</v>
      </c>
    </row>
    <row r="69" ht="14.25" customHeight="1">
      <c r="A69" s="7" t="s">
        <v>144</v>
      </c>
      <c r="B69" s="8" t="s">
        <v>19</v>
      </c>
      <c r="C69" s="9"/>
      <c r="D69" s="10">
        <v>18053.0</v>
      </c>
      <c r="E69" s="8" t="s">
        <v>34</v>
      </c>
      <c r="F69" s="8" t="s">
        <v>66</v>
      </c>
      <c r="G69" s="8" t="s">
        <v>81</v>
      </c>
      <c r="H69" s="17"/>
      <c r="I69" s="12"/>
      <c r="J69" s="8" t="s">
        <v>23</v>
      </c>
      <c r="K69" s="8" t="s">
        <v>24</v>
      </c>
      <c r="L69" s="13" t="s">
        <v>25</v>
      </c>
      <c r="M69" s="14">
        <v>510.0</v>
      </c>
      <c r="N69" s="9" t="s">
        <v>26</v>
      </c>
      <c r="O69" s="46"/>
      <c r="P69" s="46"/>
      <c r="Q69" s="46"/>
      <c r="R69" s="14" t="s">
        <v>27</v>
      </c>
    </row>
    <row r="70" ht="28.5" customHeight="1">
      <c r="A70" s="8" t="s">
        <v>145</v>
      </c>
      <c r="B70" s="8" t="s">
        <v>39</v>
      </c>
      <c r="C70" s="9"/>
      <c r="D70" s="10">
        <v>2563.0</v>
      </c>
      <c r="E70" s="8" t="s">
        <v>34</v>
      </c>
      <c r="F70" s="8" t="s">
        <v>69</v>
      </c>
      <c r="G70" s="8" t="s">
        <v>40</v>
      </c>
      <c r="H70" s="57" t="str">
        <f>HYPERLINK("http://mavat.moin.gov.il/MavatPS/Forms/SV4.aspx?tid=4&amp;mp_id=uSVsB8tGjuQBsi1A5qczCc2M46dxjg%2FsKebsvsDBQAVzOcHnXPULIza1%2FHokE9G%2Bg4rZED0omWXQU98u96AtIQcCRpPmhrGF&amp;et=1","ג/ 15880")</f>
        <v>ג/ 15880</v>
      </c>
      <c r="I70" s="12">
        <v>2016.0</v>
      </c>
      <c r="J70" s="8" t="s">
        <v>23</v>
      </c>
      <c r="K70" s="8" t="s">
        <v>50</v>
      </c>
      <c r="L70" s="13" t="s">
        <v>25</v>
      </c>
      <c r="M70" s="18">
        <v>512.0</v>
      </c>
      <c r="N70" s="17">
        <v>2016.0</v>
      </c>
      <c r="O70" s="43"/>
      <c r="P70" s="43"/>
      <c r="Q70" s="43"/>
      <c r="R70" s="16" t="s">
        <v>27</v>
      </c>
    </row>
    <row r="71" ht="14.25" customHeight="1">
      <c r="A71" s="7" t="s">
        <v>146</v>
      </c>
      <c r="B71" s="22" t="s">
        <v>53</v>
      </c>
      <c r="C71" s="12"/>
      <c r="D71" s="23">
        <v>21361.0</v>
      </c>
      <c r="E71" s="22" t="s">
        <v>86</v>
      </c>
      <c r="F71" s="22" t="s">
        <v>87</v>
      </c>
      <c r="G71" s="22" t="s">
        <v>40</v>
      </c>
      <c r="H71" s="31" t="str">
        <f>HYPERLINK("http://mavat.moin.gov.il/MavatPS/Forms/SV4.aspx?tid=4&amp;mp_id=W%2FuJEd3c7hVjzxIWeZrvTmpVwYf8jsHmzoCDxQ8LnpbVEQwdtrQz1ouu%2FuzUMyj3MTfPtZIolaDHIcr9FZ6qzTm3R4pWRht8&amp;et=1","ק/ 3000/ 2")</f>
        <v>ק/ 3000/ 2</v>
      </c>
      <c r="I71" s="12">
        <v>2014.0</v>
      </c>
      <c r="J71" s="22" t="s">
        <v>42</v>
      </c>
      <c r="K71" s="22" t="s">
        <v>43</v>
      </c>
      <c r="L71" s="25" t="s">
        <v>25</v>
      </c>
      <c r="M71" s="62">
        <v>634.0</v>
      </c>
      <c r="N71" s="27">
        <v>2014.0</v>
      </c>
      <c r="O71" s="33" t="s">
        <v>44</v>
      </c>
      <c r="P71" s="33" t="s">
        <v>51</v>
      </c>
      <c r="Q71" s="33" t="s">
        <v>77</v>
      </c>
      <c r="R71" s="14" t="s">
        <v>27</v>
      </c>
    </row>
    <row r="72" ht="14.25" customHeight="1">
      <c r="A72" s="7" t="s">
        <v>147</v>
      </c>
      <c r="B72" s="8" t="s">
        <v>19</v>
      </c>
      <c r="C72" s="9"/>
      <c r="D72" s="10">
        <v>17350.0</v>
      </c>
      <c r="E72" s="8" t="s">
        <v>48</v>
      </c>
      <c r="F72" s="8" t="s">
        <v>54</v>
      </c>
      <c r="G72" s="8" t="s">
        <v>36</v>
      </c>
      <c r="H72" s="17"/>
      <c r="I72" s="12"/>
      <c r="J72" s="8" t="s">
        <v>23</v>
      </c>
      <c r="K72" s="8" t="s">
        <v>4</v>
      </c>
      <c r="L72" s="13" t="s">
        <v>25</v>
      </c>
      <c r="M72" s="14">
        <v>654.0</v>
      </c>
      <c r="N72" s="9" t="s">
        <v>26</v>
      </c>
      <c r="O72" s="46"/>
      <c r="P72" s="46"/>
      <c r="Q72" s="46"/>
      <c r="R72" s="16" t="s">
        <v>27</v>
      </c>
    </row>
    <row r="73" ht="14.25" customHeight="1">
      <c r="A73" s="7" t="s">
        <v>148</v>
      </c>
      <c r="B73" s="8" t="s">
        <v>19</v>
      </c>
      <c r="C73" s="9"/>
      <c r="D73" s="10">
        <v>11249.0</v>
      </c>
      <c r="E73" s="8" t="s">
        <v>30</v>
      </c>
      <c r="F73" s="8" t="s">
        <v>111</v>
      </c>
      <c r="G73" s="8" t="s">
        <v>36</v>
      </c>
      <c r="H73" s="17"/>
      <c r="I73" s="12"/>
      <c r="J73" s="8" t="s">
        <v>23</v>
      </c>
      <c r="K73" s="8" t="s">
        <v>4</v>
      </c>
      <c r="L73" s="13" t="s">
        <v>32</v>
      </c>
      <c r="M73" s="14">
        <v>1060.0</v>
      </c>
      <c r="N73" s="9" t="s">
        <v>26</v>
      </c>
      <c r="O73" s="46"/>
      <c r="P73" s="46"/>
      <c r="Q73" s="46"/>
      <c r="R73" s="16" t="s">
        <v>27</v>
      </c>
    </row>
    <row r="74" ht="28.5" customHeight="1">
      <c r="A74" s="7" t="s">
        <v>149</v>
      </c>
      <c r="B74" s="8" t="s">
        <v>19</v>
      </c>
      <c r="C74" s="9"/>
      <c r="D74" s="10">
        <v>14505.0</v>
      </c>
      <c r="E74" s="8" t="s">
        <v>34</v>
      </c>
      <c r="F74" s="8" t="s">
        <v>80</v>
      </c>
      <c r="G74" s="8" t="s">
        <v>81</v>
      </c>
      <c r="H74" s="17"/>
      <c r="I74" s="12"/>
      <c r="J74" s="8" t="s">
        <v>23</v>
      </c>
      <c r="K74" s="8" t="s">
        <v>4</v>
      </c>
      <c r="L74" s="13" t="s">
        <v>25</v>
      </c>
      <c r="M74" s="14">
        <v>516.0</v>
      </c>
      <c r="N74" s="9" t="s">
        <v>26</v>
      </c>
      <c r="O74" s="46"/>
      <c r="P74" s="46"/>
      <c r="Q74" s="46"/>
      <c r="R74" s="14" t="s">
        <v>27</v>
      </c>
    </row>
    <row r="75" ht="14.25" customHeight="1">
      <c r="A75" s="7" t="s">
        <v>150</v>
      </c>
      <c r="B75" s="22" t="s">
        <v>19</v>
      </c>
      <c r="C75" s="12"/>
      <c r="D75" s="23">
        <v>10485.0</v>
      </c>
      <c r="E75" s="22" t="s">
        <v>34</v>
      </c>
      <c r="F75" s="22" t="s">
        <v>71</v>
      </c>
      <c r="G75" s="22" t="s">
        <v>40</v>
      </c>
      <c r="H75" s="64" t="str">
        <f>HYPERLINK("http://mavat.moin.gov.il/MavatPS/Forms/SV4.aspx?tid=4&amp;mp_id=Bi%2FbMBm4tfIHqRwDtR5mickJMhfGcC3NTft9wAoYpRtZf3KBMBNCgnKFi0Ee8wf2nF4YyDoiKRZrqeK4%2FZTsS7aIuD%2Fdig6V&amp;et=1","ג/ 9858")</f>
        <v>ג/ 9858</v>
      </c>
      <c r="I75" s="12">
        <v>2005.0</v>
      </c>
      <c r="J75" s="22" t="s">
        <v>42</v>
      </c>
      <c r="K75" s="22" t="s">
        <v>43</v>
      </c>
      <c r="L75" s="25" t="s">
        <v>37</v>
      </c>
      <c r="M75" s="26">
        <v>4201.0</v>
      </c>
      <c r="N75" s="27">
        <v>2005.0</v>
      </c>
      <c r="O75" s="39" t="s">
        <v>44</v>
      </c>
      <c r="P75" s="39" t="s">
        <v>45</v>
      </c>
      <c r="Q75" s="39" t="s">
        <v>46</v>
      </c>
      <c r="R75" s="16" t="s">
        <v>27</v>
      </c>
    </row>
    <row r="76" ht="28.5" customHeight="1">
      <c r="A76" s="7" t="s">
        <v>151</v>
      </c>
      <c r="B76" s="22" t="s">
        <v>19</v>
      </c>
      <c r="C76" s="12"/>
      <c r="D76" s="23">
        <v>21122.0</v>
      </c>
      <c r="E76" s="22" t="s">
        <v>34</v>
      </c>
      <c r="F76" s="22" t="s">
        <v>69</v>
      </c>
      <c r="G76" s="22" t="s">
        <v>40</v>
      </c>
      <c r="H76" s="66" t="str">
        <f>HYPERLINK("http://mavat.moin.gov.il/MavatPS/Forms/SV4.aspx?tid=4&amp;mp_id=4lza3AoSrBJ7HFHEURw1ncQdovdBsxLMuXag%2FA8Sa1F1wwVKCdtfvuW5C%2FAweQfmJjlauhlqZKGZVdahTx74isBHFu5lquQ7&amp;et=1","ג/ 13120
ג/ 13365")</f>
        <v>ג/ 13120
ג/ 13365</v>
      </c>
      <c r="I76" s="12">
        <v>2009.0</v>
      </c>
      <c r="J76" s="22" t="s">
        <v>42</v>
      </c>
      <c r="K76" s="22" t="s">
        <v>5</v>
      </c>
      <c r="L76" s="25" t="s">
        <v>152</v>
      </c>
      <c r="M76" s="26">
        <v>481.0</v>
      </c>
      <c r="N76" s="27">
        <v>2009.0</v>
      </c>
      <c r="O76" s="39" t="s">
        <v>44</v>
      </c>
      <c r="P76" s="39" t="s">
        <v>45</v>
      </c>
      <c r="Q76" s="39" t="s">
        <v>46</v>
      </c>
      <c r="R76" s="14" t="s">
        <v>27</v>
      </c>
    </row>
    <row r="77" ht="14.25" customHeight="1">
      <c r="A77" s="22" t="s">
        <v>153</v>
      </c>
      <c r="B77" s="22" t="s">
        <v>29</v>
      </c>
      <c r="C77" s="12"/>
      <c r="D77" s="29">
        <v>260.0</v>
      </c>
      <c r="E77" s="22" t="s">
        <v>30</v>
      </c>
      <c r="F77" s="22" t="s">
        <v>31</v>
      </c>
      <c r="G77" s="22" t="s">
        <v>40</v>
      </c>
      <c r="H77" s="24" t="str">
        <f>HYPERLINK("http://mavat.moin.gov.il/MavatPS/Forms/SV4.aspx?tid=4&amp;mp_id=rYV8n14yVGEJKArfCfgrIwmQVmNwmVFmmz6IHYLjKNlLtTT3rzE1Je7zM0Hv5yae%2BFm%2F9ge85FKx4Z0rBhdZGdfjrc7cShzi&amp;et=1","28/ 02/ 109")</f>
        <v>28/ 02/ 109</v>
      </c>
      <c r="I77" s="12">
        <v>2011.0</v>
      </c>
      <c r="J77" s="22" t="s">
        <v>23</v>
      </c>
      <c r="K77" s="22" t="s">
        <v>4</v>
      </c>
      <c r="L77" s="25" t="s">
        <v>32</v>
      </c>
      <c r="M77" s="49">
        <v>1360.0</v>
      </c>
      <c r="N77" s="27">
        <v>2011.0</v>
      </c>
      <c r="O77" s="36" t="s">
        <v>44</v>
      </c>
      <c r="P77" s="36" t="s">
        <v>51</v>
      </c>
      <c r="Q77" s="36" t="s">
        <v>46</v>
      </c>
      <c r="R77" s="16" t="s">
        <v>27</v>
      </c>
    </row>
    <row r="78" ht="57.0" customHeight="1">
      <c r="A78" s="22" t="s">
        <v>154</v>
      </c>
      <c r="B78" s="22" t="s">
        <v>29</v>
      </c>
      <c r="C78" s="12"/>
      <c r="D78" s="29" t="str">
        <f>4043+458+3332</f>
        <v>  7,833 </v>
      </c>
      <c r="E78" s="22" t="s">
        <v>48</v>
      </c>
      <c r="F78" s="22" t="s">
        <v>54</v>
      </c>
      <c r="G78" s="22" t="s">
        <v>40</v>
      </c>
      <c r="H78" s="31" t="str">
        <f>HYPERLINK("http://mavat.moin.gov.il/MavatPS/Forms/SV4.aspx?tid=4&amp;mp_id=Pe%2FZIjMi50Tm0cy2zDrHa1G%2F7V9kaikT3gBrHBKpykb020GTBpgn4GTrAbbw66btPd%2Frtmu1aIrdXOlrwGvk3GiJtJ82ubXs&amp;et=1","ענ/ 960")</f>
        <v>ענ/ 960</v>
      </c>
      <c r="I78" s="12">
        <v>2011.0</v>
      </c>
      <c r="J78" s="22" t="s">
        <v>23</v>
      </c>
      <c r="K78" s="22" t="s">
        <v>24</v>
      </c>
      <c r="L78" s="25" t="s">
        <v>25</v>
      </c>
      <c r="M78" s="26">
        <v>1327.0</v>
      </c>
      <c r="N78" s="27">
        <v>2011.0</v>
      </c>
      <c r="O78" s="35" t="s">
        <v>44</v>
      </c>
      <c r="P78" s="35" t="s">
        <v>45</v>
      </c>
      <c r="Q78" s="35" t="s">
        <v>46</v>
      </c>
      <c r="R78" s="14" t="s">
        <v>27</v>
      </c>
    </row>
    <row r="79" ht="20.25" customHeight="1">
      <c r="A79" s="22" t="s">
        <v>155</v>
      </c>
      <c r="B79" s="22" t="s">
        <v>29</v>
      </c>
      <c r="C79" s="12"/>
      <c r="D79" s="29">
        <v>3055.0</v>
      </c>
      <c r="E79" s="22" t="s">
        <v>48</v>
      </c>
      <c r="F79" s="22" t="s">
        <v>54</v>
      </c>
      <c r="G79" s="22" t="s">
        <v>40</v>
      </c>
      <c r="H79" s="31" t="str">
        <f>HYPERLINK("http://mavat.moin.gov.il/MavatPS/Forms/SV4.aspx?tid=4&amp;mp_id=Pe%2FZIjMi50Q5GM0D5SWJPobgKKNAYtJWPI4QQIOOjuEGUqJFvQTlzhvy%2Bwhf4dHCeyL721F2wAWrXrIhpoU7UrYQxP0FCfXA&amp;et=1","ענ/ 984")</f>
        <v>ענ/ 984</v>
      </c>
      <c r="I79" s="12">
        <v>2015.0</v>
      </c>
      <c r="J79" s="22" t="s">
        <v>23</v>
      </c>
      <c r="K79" s="22" t="s">
        <v>24</v>
      </c>
      <c r="L79" s="25" t="s">
        <v>25</v>
      </c>
      <c r="M79" s="49">
        <v>1326.0</v>
      </c>
      <c r="N79" s="27">
        <v>2015.0</v>
      </c>
      <c r="O79" s="36" t="s">
        <v>44</v>
      </c>
      <c r="P79" s="36" t="s">
        <v>51</v>
      </c>
      <c r="Q79" s="36" t="s">
        <v>77</v>
      </c>
      <c r="R79" s="16" t="s">
        <v>27</v>
      </c>
    </row>
    <row r="80" ht="28.5" customHeight="1">
      <c r="A80" s="22" t="s">
        <v>156</v>
      </c>
      <c r="B80" s="22" t="s">
        <v>39</v>
      </c>
      <c r="C80" s="12"/>
      <c r="D80" s="23">
        <v>3581.0</v>
      </c>
      <c r="E80" s="22" t="s">
        <v>34</v>
      </c>
      <c r="F80" s="22" t="s">
        <v>120</v>
      </c>
      <c r="G80" s="22" t="s">
        <v>40</v>
      </c>
      <c r="H80" s="31" t="str">
        <f>HYPERLINK("http://mavat.moin.gov.il/MavatPS/Forms/SV4.aspx?tid=4&amp;mp_id=RmgmgT44k2MHbVXiJ3vJNBCUsHcXdPmTp2Ah8bYwMbealpBgMcta21y%2Be6tESINCF6gmKZB01CqeYDuav1Qq%2BcwN9dHqxDW3&amp;et=1","ג/ 14916")</f>
        <v>ג/ 14916</v>
      </c>
      <c r="I80" s="12">
        <v>2008.0</v>
      </c>
      <c r="J80" s="22" t="s">
        <v>23</v>
      </c>
      <c r="K80" s="22" t="s">
        <v>50</v>
      </c>
      <c r="L80" s="25" t="s">
        <v>25</v>
      </c>
      <c r="M80" s="34">
        <v>635.0</v>
      </c>
      <c r="N80" s="27">
        <v>2008.0</v>
      </c>
      <c r="O80" s="35" t="s">
        <v>44</v>
      </c>
      <c r="P80" s="35" t="s">
        <v>51</v>
      </c>
      <c r="Q80" s="35" t="s">
        <v>46</v>
      </c>
      <c r="R80" s="14" t="s">
        <v>27</v>
      </c>
    </row>
    <row r="81" ht="14.25" customHeight="1">
      <c r="A81" s="7" t="s">
        <v>157</v>
      </c>
      <c r="B81" s="22" t="s">
        <v>19</v>
      </c>
      <c r="C81" s="12"/>
      <c r="D81" s="23">
        <v>3596.0</v>
      </c>
      <c r="E81" s="22" t="s">
        <v>34</v>
      </c>
      <c r="F81" s="22" t="s">
        <v>158</v>
      </c>
      <c r="G81" s="22" t="s">
        <v>40</v>
      </c>
      <c r="H81" s="31" t="str">
        <f>HYPERLINK("http://mavat.moin.gov.il/MavatPS/Forms/SV4.aspx?tid=4&amp;mp_id=4lza3AoSrBK0wH%2FdSPA1yXNx1K8U4SSqFzVt9Sh3%2FstOuZ9s2bumx841PjU3To9JNjB%2FiyL%2BmO9GdG3%2FvxTyI14%2BjTz9BE2k&amp;et=1","ג/ 13161 ")</f>
        <v>ג/ 13161 </v>
      </c>
      <c r="I81" s="12">
        <v>2004.0</v>
      </c>
      <c r="J81" s="22" t="s">
        <v>23</v>
      </c>
      <c r="K81" s="22" t="s">
        <v>24</v>
      </c>
      <c r="L81" s="25" t="s">
        <v>25</v>
      </c>
      <c r="M81" s="26">
        <v>517.0</v>
      </c>
      <c r="N81" s="27">
        <v>2004.0</v>
      </c>
      <c r="O81" s="39" t="s">
        <v>44</v>
      </c>
      <c r="P81" s="39" t="s">
        <v>51</v>
      </c>
      <c r="Q81" s="39" t="s">
        <v>46</v>
      </c>
      <c r="R81" s="14" t="s">
        <v>27</v>
      </c>
    </row>
    <row r="82" ht="14.25" customHeight="1">
      <c r="A82" s="8" t="s">
        <v>159</v>
      </c>
      <c r="B82" s="8" t="s">
        <v>39</v>
      </c>
      <c r="C82" s="9"/>
      <c r="D82" s="10">
        <v>1855.0</v>
      </c>
      <c r="E82" s="8" t="s">
        <v>48</v>
      </c>
      <c r="F82" s="8" t="s">
        <v>56</v>
      </c>
      <c r="G82" s="41"/>
      <c r="H82" s="17"/>
      <c r="I82" s="12"/>
      <c r="J82" s="9"/>
      <c r="K82" s="9"/>
      <c r="L82" s="13" t="s">
        <v>25</v>
      </c>
      <c r="M82" s="18">
        <v>649.0</v>
      </c>
      <c r="N82" s="9" t="s">
        <v>26</v>
      </c>
      <c r="O82" s="43"/>
      <c r="P82" s="43"/>
      <c r="Q82" s="43"/>
      <c r="R82" s="14" t="s">
        <v>27</v>
      </c>
    </row>
    <row r="83" ht="28.5" customHeight="1">
      <c r="A83" s="21" t="s">
        <v>160</v>
      </c>
      <c r="B83" s="22" t="s">
        <v>39</v>
      </c>
      <c r="C83" s="12"/>
      <c r="D83" s="23">
        <v>356.0</v>
      </c>
      <c r="E83" s="22" t="s">
        <v>30</v>
      </c>
      <c r="F83" s="22" t="s">
        <v>31</v>
      </c>
      <c r="G83" s="22" t="s">
        <v>40</v>
      </c>
      <c r="H83" s="24" t="str">
        <f>HYPERLINK("http://mavat.moin.gov.il/MavatPS/Forms/SV4.aspx?tid=4&amp;mp_id=CliOXy1vENoHq6CeCHteRHMzyZonK0l4kjyZ2%2B8v7R9Pm6%2BdMjKP8nKLU1IxDFCYAo1Z0%2Bfo0u14N0y92fuc4nlyQMhdx%2FWmKRlYI3tfjP8%3D&amp;et=1","28/ 02/ 104/ 1")</f>
        <v>28/ 02/ 104/ 1</v>
      </c>
      <c r="I83" s="12">
        <v>2016.0</v>
      </c>
      <c r="J83" s="22" t="s">
        <v>132</v>
      </c>
      <c r="K83" s="22" t="s">
        <v>74</v>
      </c>
      <c r="L83" s="25" t="s">
        <v>32</v>
      </c>
      <c r="M83" s="34">
        <v>1343.0</v>
      </c>
      <c r="N83" s="12" t="s">
        <v>26</v>
      </c>
      <c r="O83" s="35" t="s">
        <v>44</v>
      </c>
      <c r="P83" s="35" t="s">
        <v>51</v>
      </c>
      <c r="Q83" s="35" t="s">
        <v>77</v>
      </c>
      <c r="R83" s="14" t="s">
        <v>27</v>
      </c>
    </row>
    <row r="84" ht="28.5" customHeight="1">
      <c r="A84" s="22" t="s">
        <v>161</v>
      </c>
      <c r="B84" s="22" t="s">
        <v>39</v>
      </c>
      <c r="C84" s="12"/>
      <c r="D84" s="23">
        <v>1176.0</v>
      </c>
      <c r="E84" s="22" t="s">
        <v>34</v>
      </c>
      <c r="F84" s="22" t="s">
        <v>107</v>
      </c>
      <c r="G84" s="22" t="s">
        <v>40</v>
      </c>
      <c r="H84" s="31" t="str">
        <f>HYPERLINK("http://mavat.moin.gov.il/MavatPS/Forms/SV4.aspx?tid=4&amp;mp_id=uZCevTYfmoR15oEuerL5UVMPry3Dcd5gl9%2Ba57YoVINIP99axMO%2F7Xc5GmI5ezzE0ZZ2B1Hf99Nzp%2Bj%2BeznHas3ilJDfY7gp&amp;et=1","ג/ 14398")</f>
        <v>ג/ 14398</v>
      </c>
      <c r="I84" s="12">
        <v>2008.0</v>
      </c>
      <c r="J84" s="22" t="s">
        <v>23</v>
      </c>
      <c r="K84" s="22" t="s">
        <v>50</v>
      </c>
      <c r="L84" s="25" t="s">
        <v>32</v>
      </c>
      <c r="M84" s="34">
        <v>994.0</v>
      </c>
      <c r="N84" s="27">
        <v>2008.0</v>
      </c>
      <c r="O84" s="30" t="s">
        <v>44</v>
      </c>
      <c r="P84" s="30" t="s">
        <v>51</v>
      </c>
      <c r="Q84" s="30" t="s">
        <v>46</v>
      </c>
      <c r="R84" s="14" t="s">
        <v>27</v>
      </c>
    </row>
    <row r="85" ht="14.25" customHeight="1">
      <c r="A85" s="7" t="s">
        <v>162</v>
      </c>
      <c r="B85" s="22" t="s">
        <v>19</v>
      </c>
      <c r="C85" s="12"/>
      <c r="D85" s="23">
        <v>3447.0</v>
      </c>
      <c r="E85" s="22" t="s">
        <v>34</v>
      </c>
      <c r="F85" s="22" t="s">
        <v>71</v>
      </c>
      <c r="G85" s="22" t="s">
        <v>40</v>
      </c>
      <c r="H85" s="67" t="str">
        <f>HYPERLINK("http://mavat.moin.gov.il/MavatPS/Forms/SV4.aspx?tid=4&amp;mp_id=X5T8ONJoL81qCq8V0W8%2BGBQzqU6vFsyaNoU11L29FtaS2lqYG96GlfUpEA7%2BWd2cjDH6TMAI2bkB0styq0IuYOqy23Qbuukn&amp;et=1","ג/ 18762")</f>
        <v>ג/ 18762</v>
      </c>
      <c r="I85" s="12">
        <v>2015.0</v>
      </c>
      <c r="J85" s="22" t="s">
        <v>42</v>
      </c>
      <c r="K85" s="22" t="s">
        <v>5</v>
      </c>
      <c r="L85" s="25" t="s">
        <v>37</v>
      </c>
      <c r="M85" s="26">
        <v>4203.0</v>
      </c>
      <c r="N85" s="27">
        <v>2015.0</v>
      </c>
      <c r="O85" s="39" t="s">
        <v>44</v>
      </c>
      <c r="P85" s="39" t="s">
        <v>51</v>
      </c>
      <c r="Q85" s="39" t="s">
        <v>77</v>
      </c>
      <c r="R85" s="16" t="s">
        <v>27</v>
      </c>
    </row>
    <row r="86" ht="14.25" customHeight="1">
      <c r="A86" s="7" t="s">
        <v>163</v>
      </c>
      <c r="B86" s="8" t="s">
        <v>19</v>
      </c>
      <c r="C86" s="9"/>
      <c r="D86" s="10">
        <v>3170.0</v>
      </c>
      <c r="E86" s="8" t="s">
        <v>34</v>
      </c>
      <c r="F86" s="8" t="s">
        <v>76</v>
      </c>
      <c r="G86" s="9"/>
      <c r="H86" s="17"/>
      <c r="I86" s="12"/>
      <c r="J86" s="9"/>
      <c r="K86" s="9"/>
      <c r="L86" s="13" t="s">
        <v>25</v>
      </c>
      <c r="M86" s="14">
        <v>518.0</v>
      </c>
      <c r="N86" s="9" t="s">
        <v>26</v>
      </c>
      <c r="O86" s="46"/>
      <c r="P86" s="46"/>
      <c r="Q86" s="46"/>
      <c r="R86" s="14" t="s">
        <v>27</v>
      </c>
    </row>
    <row r="87" ht="14.25" customHeight="1">
      <c r="A87" s="7" t="s">
        <v>164</v>
      </c>
      <c r="B87" s="8" t="s">
        <v>19</v>
      </c>
      <c r="C87" s="9"/>
      <c r="D87" s="10">
        <v>7667.0</v>
      </c>
      <c r="E87" s="8" t="s">
        <v>34</v>
      </c>
      <c r="F87" s="8" t="s">
        <v>60</v>
      </c>
      <c r="G87" s="8" t="s">
        <v>36</v>
      </c>
      <c r="H87" s="17"/>
      <c r="I87" s="12"/>
      <c r="J87" s="8" t="s">
        <v>42</v>
      </c>
      <c r="K87" s="8" t="s">
        <v>5</v>
      </c>
      <c r="L87" s="13" t="s">
        <v>25</v>
      </c>
      <c r="M87" s="14">
        <v>520.0</v>
      </c>
      <c r="N87" s="9" t="s">
        <v>26</v>
      </c>
      <c r="O87" s="68"/>
      <c r="P87" s="68"/>
      <c r="Q87" s="68"/>
      <c r="R87" s="16" t="s">
        <v>27</v>
      </c>
    </row>
    <row r="88" ht="45.75" customHeight="1">
      <c r="A88" s="22" t="s">
        <v>165</v>
      </c>
      <c r="B88" s="22" t="s">
        <v>39</v>
      </c>
      <c r="C88" s="12"/>
      <c r="D88" s="23">
        <v>2072.0</v>
      </c>
      <c r="E88" s="22" t="s">
        <v>34</v>
      </c>
      <c r="F88" s="22" t="s">
        <v>120</v>
      </c>
      <c r="G88" s="22" t="s">
        <v>40</v>
      </c>
      <c r="H88" s="31" t="str">
        <f>HYPERLINK("http://mavat.moin.gov.il/MavatPS/Forms/SV4.aspx?tid=4&amp;mp_id=DDrZ2mTgeH40Mw5EXbIppM4dmQb1YI%2F8peZi%2F3xrgJSpstwx3UIHcZeO%2FtJkEW2VApop3%2BOuALeagGfUroJuGCiQmRArZc4v&amp;et=1","ג/ 14131")</f>
        <v>ג/ 14131</v>
      </c>
      <c r="I88" s="12">
        <v>2008.0</v>
      </c>
      <c r="J88" s="22" t="s">
        <v>23</v>
      </c>
      <c r="K88" s="22" t="s">
        <v>50</v>
      </c>
      <c r="L88" s="25" t="s">
        <v>25</v>
      </c>
      <c r="M88" s="34">
        <v>524.0</v>
      </c>
      <c r="N88" s="27">
        <v>2008.0</v>
      </c>
      <c r="O88" s="36" t="s">
        <v>44</v>
      </c>
      <c r="P88" s="36" t="s">
        <v>51</v>
      </c>
      <c r="Q88" s="36" t="s">
        <v>46</v>
      </c>
      <c r="R88" s="14" t="s">
        <v>27</v>
      </c>
    </row>
    <row r="89" ht="28.5" customHeight="1">
      <c r="A89" s="7" t="s">
        <v>166</v>
      </c>
      <c r="B89" s="8" t="s">
        <v>19</v>
      </c>
      <c r="C89" s="9"/>
      <c r="D89" s="10">
        <v>11866.0</v>
      </c>
      <c r="E89" s="8" t="s">
        <v>34</v>
      </c>
      <c r="F89" s="8" t="s">
        <v>80</v>
      </c>
      <c r="G89" s="8" t="s">
        <v>81</v>
      </c>
      <c r="H89" s="17"/>
      <c r="I89" s="12"/>
      <c r="J89" s="8" t="s">
        <v>23</v>
      </c>
      <c r="K89" s="8" t="s">
        <v>4</v>
      </c>
      <c r="L89" s="13" t="s">
        <v>25</v>
      </c>
      <c r="M89" s="14">
        <v>522.0</v>
      </c>
      <c r="N89" s="9" t="s">
        <v>26</v>
      </c>
      <c r="O89" s="46"/>
      <c r="P89" s="46"/>
      <c r="Q89" s="46"/>
      <c r="R89" s="14" t="s">
        <v>27</v>
      </c>
    </row>
    <row r="90" ht="14.25" customHeight="1">
      <c r="A90" s="22" t="s">
        <v>167</v>
      </c>
      <c r="B90" s="22" t="s">
        <v>39</v>
      </c>
      <c r="C90" s="12"/>
      <c r="D90" s="23">
        <v>1744.0</v>
      </c>
      <c r="E90" s="22" t="s">
        <v>34</v>
      </c>
      <c r="F90" s="22" t="s">
        <v>69</v>
      </c>
      <c r="G90" s="22" t="s">
        <v>40</v>
      </c>
      <c r="H90" s="31" t="str">
        <f>HYPERLINK("http://mavat.moin.gov.il/MavatPS/Forms/SV4.aspx?tid=4&amp;mp_id=4lza3AoSrBKfxTKv6aEqZTl%2Bep3fiAc4dDbBaNxcyLYnHOONAIekIHDcn5eVphJ4DlUS4kGTWChuaVvZV4BEx%2FRURLZoBGJa&amp;et=1","ג/ 13119")</f>
        <v>ג/ 13119</v>
      </c>
      <c r="I90" s="12">
        <v>2005.0</v>
      </c>
      <c r="J90" s="22" t="s">
        <v>42</v>
      </c>
      <c r="K90" s="22" t="s">
        <v>43</v>
      </c>
      <c r="L90" s="25" t="s">
        <v>25</v>
      </c>
      <c r="M90" s="34">
        <v>523.0</v>
      </c>
      <c r="N90" s="27">
        <v>2005.0</v>
      </c>
      <c r="O90" s="69" t="s">
        <v>44</v>
      </c>
      <c r="P90" s="69" t="s">
        <v>45</v>
      </c>
      <c r="Q90" s="69" t="s">
        <v>46</v>
      </c>
      <c r="R90" s="16" t="s">
        <v>27</v>
      </c>
    </row>
    <row r="91" ht="34.5" customHeight="1">
      <c r="A91" s="7" t="s">
        <v>168</v>
      </c>
      <c r="B91" s="22" t="s">
        <v>53</v>
      </c>
      <c r="C91" s="12"/>
      <c r="D91" s="23">
        <v>74619.0</v>
      </c>
      <c r="E91" s="22" t="s">
        <v>34</v>
      </c>
      <c r="F91" s="22" t="s">
        <v>168</v>
      </c>
      <c r="G91" s="22" t="s">
        <v>81</v>
      </c>
      <c r="H91" s="27"/>
      <c r="I91" s="12">
        <v>2009.0</v>
      </c>
      <c r="J91" s="8" t="s">
        <v>23</v>
      </c>
      <c r="K91" s="8" t="s">
        <v>4</v>
      </c>
      <c r="L91" s="25" t="s">
        <v>25</v>
      </c>
      <c r="M91" s="62">
        <v>7300.0</v>
      </c>
      <c r="N91" s="9" t="s">
        <v>26</v>
      </c>
      <c r="O91" s="33" t="s">
        <v>44</v>
      </c>
      <c r="P91" s="33" t="s">
        <v>51</v>
      </c>
      <c r="Q91" s="33" t="s">
        <v>46</v>
      </c>
      <c r="R91" s="16" t="s">
        <v>27</v>
      </c>
    </row>
    <row r="92" ht="28.5" customHeight="1">
      <c r="A92" s="7" t="s">
        <v>169</v>
      </c>
      <c r="B92" s="22" t="s">
        <v>19</v>
      </c>
      <c r="C92" s="12"/>
      <c r="D92" s="23">
        <v>3968.0</v>
      </c>
      <c r="E92" s="22" t="s">
        <v>34</v>
      </c>
      <c r="F92" s="22" t="s">
        <v>80</v>
      </c>
      <c r="G92" s="22" t="s">
        <v>40</v>
      </c>
      <c r="H92" s="64" t="str">
        <f>HYPERLINK("http://mavat.moin.gov.il/MavatPS/Forms/SV4.aspx?tid=4&amp;mp_id=i4gWzAglpsAoMDo0VGtKhSkyCv4T0DQaD6zboQp2YaOrLflLPRr5N4IIKkUZRU4OSvTS%2B48gl9NZcMuKsD6OSkbnWYdLPyWS&amp;et=1","ג/ 18365")</f>
        <v>ג/ 18365</v>
      </c>
      <c r="I92" s="12">
        <v>2013.0</v>
      </c>
      <c r="J92" s="22" t="s">
        <v>42</v>
      </c>
      <c r="K92" s="22" t="s">
        <v>43</v>
      </c>
      <c r="L92" s="25" t="s">
        <v>37</v>
      </c>
      <c r="M92" s="26">
        <v>525.0</v>
      </c>
      <c r="N92" s="27">
        <v>2013.0</v>
      </c>
      <c r="O92" s="39" t="s">
        <v>44</v>
      </c>
      <c r="P92" s="39" t="s">
        <v>51</v>
      </c>
      <c r="Q92" s="39" t="s">
        <v>46</v>
      </c>
      <c r="R92" s="16" t="s">
        <v>27</v>
      </c>
    </row>
    <row r="93" ht="14.25" customHeight="1">
      <c r="A93" s="22" t="s">
        <v>170</v>
      </c>
      <c r="B93" s="22" t="s">
        <v>29</v>
      </c>
      <c r="C93" s="12"/>
      <c r="D93" s="29">
        <v>1604.0</v>
      </c>
      <c r="E93" s="22" t="s">
        <v>48</v>
      </c>
      <c r="F93" s="22" t="s">
        <v>54</v>
      </c>
      <c r="G93" s="22" t="s">
        <v>40</v>
      </c>
      <c r="H93" s="31" t="str">
        <f>HYPERLINK("http://mavat.moin.gov.il/MavatPS/Forms/SV4.aspx?tid=4&amp;mp_id=Pe%2FZIjMi50RlawHp%2BtTJloHg7Vx7lTe2QB3XWnbXc69oUA1JmXD5CLvYzf58%2FC%2BuBHKU0IMuXHNxotX1GQxtQwbdc0GSwlfc&amp;et=1","ענ/ 962")</f>
        <v>ענ/ 962</v>
      </c>
      <c r="I93" s="12">
        <v>2010.0</v>
      </c>
      <c r="J93" s="22" t="s">
        <v>23</v>
      </c>
      <c r="K93" s="22" t="s">
        <v>24</v>
      </c>
      <c r="L93" s="25" t="s">
        <v>25</v>
      </c>
      <c r="M93" s="26">
        <v>1327.0</v>
      </c>
      <c r="N93" s="27">
        <v>2010.0</v>
      </c>
      <c r="O93" s="46"/>
      <c r="P93" s="46"/>
      <c r="Q93" s="46"/>
      <c r="R93" s="14" t="s">
        <v>27</v>
      </c>
    </row>
    <row r="94" ht="28.5" customHeight="1">
      <c r="A94" s="22" t="s">
        <v>171</v>
      </c>
      <c r="B94" s="22" t="s">
        <v>39</v>
      </c>
      <c r="C94" s="12"/>
      <c r="D94" s="23">
        <v>144.0</v>
      </c>
      <c r="E94" s="22" t="s">
        <v>34</v>
      </c>
      <c r="F94" s="22" t="s">
        <v>107</v>
      </c>
      <c r="G94" s="22" t="s">
        <v>40</v>
      </c>
      <c r="H94" s="31" t="str">
        <f>HYPERLINK("http://mavat.moin.gov.il/MavatPS/Forms/SV4.aspx?tid=4&amp;mp_id=yNaZvCw8Tq9%2F8OopA7%2BIqEbehmTlL74hsoluCO%2Fd%2BCIipWRPzMGfmSTmz6jdV8EDyJRYWJdXXoEpOgscpFzlA5PYw13FxlKN&amp;et=1","ג/ 10748")</f>
        <v>ג/ 10748</v>
      </c>
      <c r="I94" s="12">
        <v>2006.0</v>
      </c>
      <c r="J94" s="22" t="s">
        <v>42</v>
      </c>
      <c r="K94" s="22" t="s">
        <v>5</v>
      </c>
      <c r="L94" s="25" t="s">
        <v>32</v>
      </c>
      <c r="M94" s="34">
        <v>942.0</v>
      </c>
      <c r="N94" s="70">
        <v>2006.0</v>
      </c>
      <c r="O94" s="30" t="s">
        <v>44</v>
      </c>
      <c r="P94" s="30" t="s">
        <v>51</v>
      </c>
      <c r="Q94" s="30" t="s">
        <v>46</v>
      </c>
      <c r="R94" s="14" t="s">
        <v>27</v>
      </c>
    </row>
    <row r="95" ht="28.5" customHeight="1">
      <c r="A95" s="8" t="s">
        <v>172</v>
      </c>
      <c r="B95" s="8" t="s">
        <v>39</v>
      </c>
      <c r="C95" s="9"/>
      <c r="D95" s="10">
        <v>2397.0</v>
      </c>
      <c r="E95" s="8" t="s">
        <v>34</v>
      </c>
      <c r="F95" s="8" t="s">
        <v>69</v>
      </c>
      <c r="G95" s="8" t="s">
        <v>22</v>
      </c>
      <c r="H95" s="57" t="str">
        <f>HYPERLINK("http://mavat.moin.gov.il/MavatPS/Forms/SV4.aspx?tid=4&amp;mp_id=uSVsB8tGjuR2GZb6hK%2BWeRLDI5QB72L33biqHiZnczGwJfy4%2Fmm%2BUx%2BGb6SNdm0c9Tr8UT0%2FkSKnCmCU9YSr91FXpgjdXCRF&amp;et=1","ג/ 15881")</f>
        <v>ג/ 15881</v>
      </c>
      <c r="I95" s="12"/>
      <c r="J95" s="8" t="s">
        <v>23</v>
      </c>
      <c r="K95" s="8" t="s">
        <v>50</v>
      </c>
      <c r="L95" s="13" t="s">
        <v>25</v>
      </c>
      <c r="M95" s="18">
        <v>526.0</v>
      </c>
      <c r="N95" s="9" t="s">
        <v>26</v>
      </c>
      <c r="O95" s="43"/>
      <c r="P95" s="43"/>
      <c r="Q95" s="43"/>
      <c r="R95" s="16" t="s">
        <v>27</v>
      </c>
    </row>
    <row r="96" ht="14.25" customHeight="1">
      <c r="A96" s="7" t="s">
        <v>173</v>
      </c>
      <c r="B96" s="8" t="s">
        <v>53</v>
      </c>
      <c r="C96" s="9"/>
      <c r="D96" s="10">
        <v>28556.0</v>
      </c>
      <c r="E96" s="8" t="s">
        <v>34</v>
      </c>
      <c r="F96" s="8" t="s">
        <v>98</v>
      </c>
      <c r="G96" s="8" t="s">
        <v>36</v>
      </c>
      <c r="H96" s="17"/>
      <c r="I96" s="12"/>
      <c r="J96" s="8" t="s">
        <v>23</v>
      </c>
      <c r="K96" s="8" t="s">
        <v>24</v>
      </c>
      <c r="L96" s="13" t="s">
        <v>25</v>
      </c>
      <c r="M96" s="32">
        <v>7500.0</v>
      </c>
      <c r="N96" s="9" t="s">
        <v>26</v>
      </c>
      <c r="O96" s="33"/>
      <c r="P96" s="33"/>
      <c r="Q96" s="33"/>
      <c r="R96" s="14" t="s">
        <v>27</v>
      </c>
    </row>
    <row r="97" ht="14.25" customHeight="1">
      <c r="A97" s="40" t="s">
        <v>174</v>
      </c>
      <c r="B97" s="8" t="s">
        <v>39</v>
      </c>
      <c r="C97" s="9"/>
      <c r="D97" s="10">
        <v>3002.0</v>
      </c>
      <c r="E97" s="8" t="s">
        <v>34</v>
      </c>
      <c r="F97" s="8" t="s">
        <v>100</v>
      </c>
      <c r="G97" s="9"/>
      <c r="H97" s="17"/>
      <c r="I97" s="12"/>
      <c r="J97" s="9"/>
      <c r="K97" s="9"/>
      <c r="L97" s="13" t="s">
        <v>32</v>
      </c>
      <c r="M97" s="44">
        <v>1245.0</v>
      </c>
      <c r="N97" s="9" t="s">
        <v>26</v>
      </c>
      <c r="O97" s="43"/>
      <c r="P97" s="43"/>
      <c r="Q97" s="43"/>
      <c r="R97" s="16" t="s">
        <v>27</v>
      </c>
    </row>
    <row r="98" ht="14.25" customHeight="1">
      <c r="A98" s="7" t="s">
        <v>175</v>
      </c>
      <c r="B98" s="8" t="s">
        <v>19</v>
      </c>
      <c r="C98" s="9"/>
      <c r="D98" s="10">
        <v>2415.0</v>
      </c>
      <c r="E98" s="8" t="s">
        <v>34</v>
      </c>
      <c r="F98" s="8" t="s">
        <v>71</v>
      </c>
      <c r="G98" s="8" t="s">
        <v>81</v>
      </c>
      <c r="H98" s="17"/>
      <c r="I98" s="12"/>
      <c r="J98" s="8" t="s">
        <v>42</v>
      </c>
      <c r="K98" s="8" t="s">
        <v>43</v>
      </c>
      <c r="L98" s="13" t="s">
        <v>25</v>
      </c>
      <c r="M98" s="14">
        <v>4501.0</v>
      </c>
      <c r="N98" s="9" t="s">
        <v>26</v>
      </c>
      <c r="O98" s="46"/>
      <c r="P98" s="46"/>
      <c r="Q98" s="46"/>
      <c r="R98" s="14" t="s">
        <v>27</v>
      </c>
    </row>
    <row r="99" ht="28.5" customHeight="1">
      <c r="A99" s="22" t="s">
        <v>176</v>
      </c>
      <c r="B99" s="22" t="s">
        <v>39</v>
      </c>
      <c r="C99" s="12"/>
      <c r="D99" s="23">
        <v>2977.0</v>
      </c>
      <c r="E99" s="22" t="s">
        <v>34</v>
      </c>
      <c r="F99" s="22" t="s">
        <v>69</v>
      </c>
      <c r="G99" s="22" t="s">
        <v>40</v>
      </c>
      <c r="H99" s="31" t="str">
        <f>HYPERLINK("http://mavat.moin.gov.il/MavatPS/Forms/SV4.aspx?tid=4&amp;mp_id=TnQK4Fr5N%2BRu9dplYxyHz%2Bmcf5U%2FdUxA3O8lllhsb2ZBIn9FDfqVydU5gv0N2arCMwmngcEZoeSTMNBQ25nPp9kPl2AzBqtB&amp;et=1","ג/ 13725")</f>
        <v>ג/ 13725</v>
      </c>
      <c r="I99" s="12">
        <v>2008.0</v>
      </c>
      <c r="J99" s="22" t="s">
        <v>23</v>
      </c>
      <c r="K99" s="22" t="s">
        <v>50</v>
      </c>
      <c r="L99" s="25" t="s">
        <v>25</v>
      </c>
      <c r="M99" s="71">
        <v>528.0</v>
      </c>
      <c r="N99" s="27">
        <v>2008.0</v>
      </c>
      <c r="O99" s="35" t="s">
        <v>44</v>
      </c>
      <c r="P99" s="35" t="s">
        <v>51</v>
      </c>
      <c r="Q99" s="35" t="s">
        <v>46</v>
      </c>
      <c r="R99" s="16" t="s">
        <v>27</v>
      </c>
    </row>
    <row r="100" ht="14.25" customHeight="1">
      <c r="A100" s="7" t="s">
        <v>177</v>
      </c>
      <c r="B100" s="8" t="s">
        <v>19</v>
      </c>
      <c r="C100" s="9"/>
      <c r="D100" s="10">
        <v>5423.0</v>
      </c>
      <c r="E100" s="8" t="s">
        <v>34</v>
      </c>
      <c r="F100" s="8" t="s">
        <v>69</v>
      </c>
      <c r="G100" s="8" t="s">
        <v>81</v>
      </c>
      <c r="H100" s="17"/>
      <c r="I100" s="12"/>
      <c r="J100" s="8" t="s">
        <v>23</v>
      </c>
      <c r="K100" s="8" t="s">
        <v>24</v>
      </c>
      <c r="L100" s="13" t="s">
        <v>25</v>
      </c>
      <c r="M100" s="14">
        <v>530.0</v>
      </c>
      <c r="N100" s="9" t="s">
        <v>26</v>
      </c>
      <c r="O100" s="46"/>
      <c r="P100" s="46"/>
      <c r="Q100" s="46"/>
      <c r="R100" s="16" t="s">
        <v>27</v>
      </c>
    </row>
    <row r="101" ht="14.25" customHeight="1">
      <c r="A101" s="7" t="s">
        <v>178</v>
      </c>
      <c r="B101" s="8" t="s">
        <v>19</v>
      </c>
      <c r="C101" s="9"/>
      <c r="D101" s="10">
        <v>7422.0</v>
      </c>
      <c r="E101" s="8" t="s">
        <v>34</v>
      </c>
      <c r="F101" s="8" t="s">
        <v>60</v>
      </c>
      <c r="G101" s="8" t="s">
        <v>36</v>
      </c>
      <c r="H101" s="17"/>
      <c r="I101" s="12"/>
      <c r="J101" s="8" t="s">
        <v>23</v>
      </c>
      <c r="K101" s="8" t="s">
        <v>4</v>
      </c>
      <c r="L101" s="13" t="s">
        <v>25</v>
      </c>
      <c r="M101" s="14">
        <v>511.0</v>
      </c>
      <c r="N101" s="9" t="s">
        <v>26</v>
      </c>
      <c r="O101" s="46"/>
      <c r="P101" s="46"/>
      <c r="Q101" s="46"/>
      <c r="R101" s="14" t="s">
        <v>27</v>
      </c>
    </row>
    <row r="102" ht="28.5" customHeight="1">
      <c r="A102" s="22" t="s">
        <v>179</v>
      </c>
      <c r="B102" s="22" t="s">
        <v>29</v>
      </c>
      <c r="C102" s="12"/>
      <c r="D102" s="29">
        <v>1528.0</v>
      </c>
      <c r="E102" s="22" t="s">
        <v>48</v>
      </c>
      <c r="F102" s="22" t="s">
        <v>54</v>
      </c>
      <c r="G102" s="22" t="s">
        <v>40</v>
      </c>
      <c r="H102" s="31" t="str">
        <f>HYPERLINK("http://mavat.moin.gov.il/MavatPS/Forms/SV4.aspx?tid=4&amp;mp_id=Pe%2FZIjMi50Rii6y2zpXjweFu9g1U%2BFrspOyFS3WN8OXf%2B2QumJJm2WkxTXoHHzFzEHkMOy2jZf3qUUgyiF3x8B2hdp0VAxt8&amp;et=1","ענ/ 982/ מ/ 389")</f>
        <v>ענ/ 982/ מ/ 389</v>
      </c>
      <c r="I102" s="12">
        <v>2014.0</v>
      </c>
      <c r="J102" s="22" t="s">
        <v>23</v>
      </c>
      <c r="K102" s="22" t="s">
        <v>24</v>
      </c>
      <c r="L102" s="25" t="s">
        <v>25</v>
      </c>
      <c r="M102" s="49">
        <v>1326.0</v>
      </c>
      <c r="N102" s="27">
        <v>2014.0</v>
      </c>
      <c r="O102" s="36" t="s">
        <v>44</v>
      </c>
      <c r="P102" s="36" t="s">
        <v>51</v>
      </c>
      <c r="Q102" s="36" t="s">
        <v>46</v>
      </c>
      <c r="R102" s="16" t="s">
        <v>27</v>
      </c>
    </row>
    <row r="103" ht="14.25" customHeight="1">
      <c r="A103" s="8" t="s">
        <v>180</v>
      </c>
      <c r="B103" s="8" t="s">
        <v>39</v>
      </c>
      <c r="C103" s="9"/>
      <c r="D103" s="10">
        <v>858.0</v>
      </c>
      <c r="E103" s="8" t="s">
        <v>34</v>
      </c>
      <c r="F103" s="8" t="s">
        <v>181</v>
      </c>
      <c r="G103" s="8" t="s">
        <v>22</v>
      </c>
      <c r="H103" s="11" t="str">
        <f>HYPERLINK("http://mavat.moin.gov.il/MavatPS/Forms/SV4.aspx?tid=4&amp;mp_id=4QucDVMFakeL4b3upH5vgcWJ5KJABFtG3gf6A456rwy8nWCpXYnHS1ehzaJGpNk5U14riK7GnOKJxwyTBmWhYRv3nev5b0li0kxV4korGto%3D&amp;et=1","209-0226175")</f>
        <v>209-0226175</v>
      </c>
      <c r="I103" s="60"/>
      <c r="J103" s="8" t="s">
        <v>23</v>
      </c>
      <c r="K103" s="8" t="s">
        <v>24</v>
      </c>
      <c r="L103" s="13" t="s">
        <v>37</v>
      </c>
      <c r="M103" s="18">
        <v>546.0</v>
      </c>
      <c r="N103" s="9" t="s">
        <v>26</v>
      </c>
      <c r="O103" s="72"/>
      <c r="P103" s="72"/>
      <c r="Q103" s="72"/>
      <c r="R103" s="14" t="s">
        <v>27</v>
      </c>
    </row>
    <row r="104" ht="28.5" customHeight="1">
      <c r="A104" s="22" t="s">
        <v>182</v>
      </c>
      <c r="B104" s="22" t="s">
        <v>39</v>
      </c>
      <c r="C104" s="12"/>
      <c r="D104" s="23">
        <v>265.0</v>
      </c>
      <c r="E104" s="22" t="s">
        <v>48</v>
      </c>
      <c r="F104" s="22" t="s">
        <v>183</v>
      </c>
      <c r="G104" s="22" t="s">
        <v>40</v>
      </c>
      <c r="H104" s="31" t="str">
        <f>HYPERLINK("http://mavat.moin.gov.il/MavatPS/Forms/SV4.aspx?tid=4&amp;mp_id=ieWM9TSfkQ%2FY7q%2Bhjm3o0JhCKiGil9KjISholRr2UOWTZdI2SxjOP7f13vsf%2F6jlNxg2Qq4TPmApgRegOyOh3mfXvrVr5epi&amp;et=1","חכ/ 294")</f>
        <v>חכ/ 294</v>
      </c>
      <c r="I104" s="12">
        <v>2004.0</v>
      </c>
      <c r="J104" s="22" t="s">
        <v>23</v>
      </c>
      <c r="K104" s="22" t="s">
        <v>50</v>
      </c>
      <c r="L104" s="25" t="s">
        <v>25</v>
      </c>
      <c r="M104" s="49">
        <v>1320.0</v>
      </c>
      <c r="N104" s="27">
        <v>2004.0</v>
      </c>
      <c r="O104" s="35" t="s">
        <v>44</v>
      </c>
      <c r="P104" s="35" t="s">
        <v>51</v>
      </c>
      <c r="Q104" s="35" t="s">
        <v>46</v>
      </c>
      <c r="R104" s="16" t="s">
        <v>27</v>
      </c>
    </row>
    <row r="105" ht="14.25" customHeight="1">
      <c r="A105" s="7" t="s">
        <v>184</v>
      </c>
      <c r="B105" s="8" t="s">
        <v>19</v>
      </c>
      <c r="C105" s="9"/>
      <c r="D105" s="10">
        <v>12267.0</v>
      </c>
      <c r="E105" s="8" t="s">
        <v>34</v>
      </c>
      <c r="F105" s="8" t="s">
        <v>60</v>
      </c>
      <c r="G105" s="8" t="s">
        <v>36</v>
      </c>
      <c r="H105" s="17"/>
      <c r="I105" s="12"/>
      <c r="J105" s="8" t="s">
        <v>23</v>
      </c>
      <c r="K105" s="8" t="s">
        <v>4</v>
      </c>
      <c r="L105" s="13" t="s">
        <v>25</v>
      </c>
      <c r="M105" s="14">
        <v>532.0</v>
      </c>
      <c r="N105" s="9" t="s">
        <v>26</v>
      </c>
      <c r="O105" s="46"/>
      <c r="P105" s="46"/>
      <c r="Q105" s="46"/>
      <c r="R105" s="14" t="s">
        <v>27</v>
      </c>
    </row>
    <row r="106" ht="14.25" customHeight="1">
      <c r="A106" s="22" t="s">
        <v>185</v>
      </c>
      <c r="B106" s="22" t="s">
        <v>39</v>
      </c>
      <c r="C106" s="12"/>
      <c r="D106" s="23">
        <v>2941.0</v>
      </c>
      <c r="E106" s="22" t="s">
        <v>20</v>
      </c>
      <c r="F106" s="22" t="s">
        <v>186</v>
      </c>
      <c r="G106" s="22" t="s">
        <v>40</v>
      </c>
      <c r="H106" s="31" t="str">
        <f>HYPERLINK("http://mavat.moin.gov.il/MavatPS/Forms/SV4.aspx?tid=4&amp;mp_id=MSKH%2BGBLxv5zA16FCmfAJtaxF8Co0MqVvAvVwY24O10tcfKmLGRsvwPwh5dtaMyM1iREOAbpiUg3%2BpOH%2FVYRrZZYgBXFZAx6&amp;et=1","מי/ 300/ א")</f>
        <v>מי/ 300/ א</v>
      </c>
      <c r="I106" s="12">
        <v>2005.0</v>
      </c>
      <c r="J106" s="22" t="s">
        <v>23</v>
      </c>
      <c r="K106" s="22" t="s">
        <v>24</v>
      </c>
      <c r="L106" s="25" t="s">
        <v>25</v>
      </c>
      <c r="M106" s="34">
        <v>521.0</v>
      </c>
      <c r="N106" s="27">
        <v>2005.0</v>
      </c>
      <c r="O106" s="35" t="s">
        <v>44</v>
      </c>
      <c r="P106" s="35" t="s">
        <v>51</v>
      </c>
      <c r="Q106" s="35" t="s">
        <v>46</v>
      </c>
      <c r="R106" s="16" t="s">
        <v>27</v>
      </c>
    </row>
    <row r="107" ht="14.25" customHeight="1">
      <c r="A107" s="7" t="s">
        <v>187</v>
      </c>
      <c r="B107" s="22" t="s">
        <v>19</v>
      </c>
      <c r="C107" s="12"/>
      <c r="D107" s="23">
        <v>1920.0</v>
      </c>
      <c r="E107" s="22" t="s">
        <v>34</v>
      </c>
      <c r="F107" s="22" t="s">
        <v>71</v>
      </c>
      <c r="G107" s="22" t="s">
        <v>40</v>
      </c>
      <c r="H107" s="64" t="str">
        <f>HYPERLINK("http://mavat.moin.gov.il/MavatPS/Forms/SV4.aspx?tid=4&amp;mp_id=LnmnBZBQTCxo4btkKalLzdLQISAj5HXE5szCzof5m9LAmgYAHG6O4WonXqnGx2Zc4DtMr8a5CdBW3BrUQ2SmIsC3p29QKaFi&amp;et=1","ג/ 17089")</f>
        <v>ג/ 17089</v>
      </c>
      <c r="I107" s="12">
        <v>2014.0</v>
      </c>
      <c r="J107" s="22" t="s">
        <v>42</v>
      </c>
      <c r="K107" s="22" t="s">
        <v>43</v>
      </c>
      <c r="L107" s="25" t="s">
        <v>37</v>
      </c>
      <c r="M107" s="26">
        <v>4502.0</v>
      </c>
      <c r="N107" s="27">
        <v>2014.0</v>
      </c>
      <c r="O107" s="39" t="s">
        <v>44</v>
      </c>
      <c r="P107" s="39" t="s">
        <v>51</v>
      </c>
      <c r="Q107" s="39" t="s">
        <v>46</v>
      </c>
      <c r="R107" s="14" t="s">
        <v>27</v>
      </c>
    </row>
    <row r="108" ht="33.0" customHeight="1">
      <c r="A108" s="21" t="s">
        <v>188</v>
      </c>
      <c r="B108" s="22" t="s">
        <v>39</v>
      </c>
      <c r="C108" s="12"/>
      <c r="D108" s="23">
        <v>1121.0</v>
      </c>
      <c r="E108" s="22" t="s">
        <v>20</v>
      </c>
      <c r="F108" s="22" t="s">
        <v>186</v>
      </c>
      <c r="G108" s="22" t="s">
        <v>40</v>
      </c>
      <c r="H108" s="31" t="str">
        <f>HYPERLINK("http://mavat.moin.gov.il/MavatPS/Forms/SV4.aspx?tid=4&amp;mp_id=MSKH%2BGBLxv5zA16FCmfAJtaxF8Co0MqVvAvVwY24O10tcfKmLGRsvwPwh5dtaMyM1iREOAbpiUg3%2BpOH%2FVYRrZZYgBXFZAx6&amp;et=1","מי/ 300/ א")</f>
        <v>מי/ 300/ א</v>
      </c>
      <c r="I108" s="12">
        <v>2005.0</v>
      </c>
      <c r="J108" s="22" t="s">
        <v>23</v>
      </c>
      <c r="K108" s="22" t="s">
        <v>24</v>
      </c>
      <c r="L108" s="25" t="s">
        <v>25</v>
      </c>
      <c r="M108" s="34">
        <v>514.0</v>
      </c>
      <c r="N108" s="27">
        <v>2005.0</v>
      </c>
      <c r="O108" s="35" t="s">
        <v>44</v>
      </c>
      <c r="P108" s="35" t="s">
        <v>51</v>
      </c>
      <c r="Q108" s="35" t="s">
        <v>46</v>
      </c>
      <c r="R108" s="16" t="s">
        <v>27</v>
      </c>
    </row>
    <row r="109" ht="14.25" customHeight="1">
      <c r="A109" s="7" t="s">
        <v>189</v>
      </c>
      <c r="B109" s="8" t="s">
        <v>19</v>
      </c>
      <c r="C109" s="9"/>
      <c r="D109" s="10">
        <v>11660.0</v>
      </c>
      <c r="E109" s="8" t="s">
        <v>48</v>
      </c>
      <c r="F109" s="8" t="s">
        <v>190</v>
      </c>
      <c r="G109" s="8" t="s">
        <v>22</v>
      </c>
      <c r="H109" s="11" t="str">
        <f>HYPERLINK("http://mavat.moin.gov.il/MavatPS/Forms/SV4.aspx?tid=4&amp;mp_id=pNa176SYIBnBa49LX9jN679deGxH76fGIRwb%2BKuwpMMpccSLcn153qHP6GzH3bnoZNCagsOtjjJlpv5XkF1UysWOjNjRZFej6hbytH1uFaY%3D&amp;et=1","356-0166520")</f>
        <v>356-0166520</v>
      </c>
      <c r="I109" s="60"/>
      <c r="J109" s="8" t="s">
        <v>23</v>
      </c>
      <c r="K109" s="8" t="s">
        <v>24</v>
      </c>
      <c r="L109" s="13" t="s">
        <v>37</v>
      </c>
      <c r="M109" s="14">
        <v>534.0</v>
      </c>
      <c r="N109" s="9" t="s">
        <v>26</v>
      </c>
      <c r="O109" s="46"/>
      <c r="P109" s="46"/>
      <c r="Q109" s="46"/>
      <c r="R109" s="14" t="s">
        <v>27</v>
      </c>
    </row>
    <row r="110" ht="14.25" customHeight="1">
      <c r="A110" s="7" t="s">
        <v>191</v>
      </c>
      <c r="B110" s="8" t="s">
        <v>19</v>
      </c>
      <c r="C110" s="9"/>
      <c r="D110" s="10">
        <v>23493.0</v>
      </c>
      <c r="E110" s="8" t="s">
        <v>34</v>
      </c>
      <c r="F110" s="8" t="s">
        <v>98</v>
      </c>
      <c r="G110" s="8" t="s">
        <v>36</v>
      </c>
      <c r="H110" s="17"/>
      <c r="I110" s="12"/>
      <c r="J110" s="8" t="s">
        <v>23</v>
      </c>
      <c r="K110" s="8" t="s">
        <v>24</v>
      </c>
      <c r="L110" s="13" t="s">
        <v>25</v>
      </c>
      <c r="M110" s="14">
        <v>531.0</v>
      </c>
      <c r="N110" s="9" t="s">
        <v>26</v>
      </c>
      <c r="O110" s="46"/>
      <c r="P110" s="46"/>
      <c r="Q110" s="46"/>
      <c r="R110" s="14" t="s">
        <v>27</v>
      </c>
    </row>
    <row r="111" ht="28.5" customHeight="1">
      <c r="A111" s="21" t="s">
        <v>192</v>
      </c>
      <c r="B111" s="22" t="s">
        <v>39</v>
      </c>
      <c r="C111" s="12"/>
      <c r="D111" s="23">
        <v>1563.0</v>
      </c>
      <c r="E111" s="22" t="s">
        <v>34</v>
      </c>
      <c r="F111" s="22" t="s">
        <v>158</v>
      </c>
      <c r="G111" s="22" t="s">
        <v>40</v>
      </c>
      <c r="H111" s="31" t="str">
        <f>HYPERLINK("http://mavat.moin.gov.il/MavatPS/Forms/SV4.aspx?tid=4&amp;mp_id=TnQK4Fr5N%2BRgYhRP83tzQ5xFq1ZBKQvJXyXAQCvd1vmmd9N%2F32mt77TLioANUpoOji7DwCk4aK9EC%2FHvuPQuR85%2FlacQwv%2FO&amp;et=1","ג/ 13576 ")</f>
        <v>ג/ 13576 </v>
      </c>
      <c r="I111" s="12">
        <v>2008.0</v>
      </c>
      <c r="J111" s="22" t="s">
        <v>23</v>
      </c>
      <c r="K111" s="22" t="s">
        <v>50</v>
      </c>
      <c r="L111" s="25" t="s">
        <v>32</v>
      </c>
      <c r="M111" s="26">
        <v>1246.0</v>
      </c>
      <c r="N111" s="27">
        <v>2008.0</v>
      </c>
      <c r="O111" s="35" t="s">
        <v>44</v>
      </c>
      <c r="P111" s="35" t="s">
        <v>45</v>
      </c>
      <c r="Q111" s="35" t="s">
        <v>46</v>
      </c>
      <c r="R111" s="16" t="s">
        <v>27</v>
      </c>
    </row>
    <row r="112" ht="14.25" customHeight="1">
      <c r="A112" s="22" t="s">
        <v>193</v>
      </c>
      <c r="B112" s="22" t="s">
        <v>39</v>
      </c>
      <c r="C112" s="12"/>
      <c r="D112" s="23">
        <v>725.0</v>
      </c>
      <c r="E112" s="22" t="s">
        <v>34</v>
      </c>
      <c r="F112" s="22" t="s">
        <v>100</v>
      </c>
      <c r="G112" s="22" t="s">
        <v>40</v>
      </c>
      <c r="H112" s="31" t="str">
        <f>HYPERLINK("http://mavat.moin.gov.il/MavatPS/Forms/SV4.aspx?tid=4&amp;mp_id=toxt5Jlr2XxwF7F4bg%2BQfA8NUSjRx29uryKHWK5G7%2Bl4W9ZoeRpXZZcqs6pMxfD2INMEudR1WiG2FtKyqMJdu8pAg43bmvtn&amp;et=1","ג/ 15782")</f>
        <v>ג/ 15782</v>
      </c>
      <c r="I112" s="12">
        <v>2010.0</v>
      </c>
      <c r="J112" s="22" t="s">
        <v>42</v>
      </c>
      <c r="K112" s="22" t="s">
        <v>5</v>
      </c>
      <c r="L112" s="25" t="s">
        <v>32</v>
      </c>
      <c r="M112" s="34">
        <v>1335.0</v>
      </c>
      <c r="N112" s="27">
        <v>2010.0</v>
      </c>
      <c r="O112" s="36" t="s">
        <v>44</v>
      </c>
      <c r="P112" s="36" t="s">
        <v>45</v>
      </c>
      <c r="Q112" s="36" t="s">
        <v>46</v>
      </c>
      <c r="R112" s="14" t="s">
        <v>27</v>
      </c>
    </row>
    <row r="113" ht="14.25" customHeight="1">
      <c r="A113" s="37" t="s">
        <v>194</v>
      </c>
      <c r="B113" s="8" t="s">
        <v>19</v>
      </c>
      <c r="C113" s="9"/>
      <c r="D113" s="10">
        <v>23607.0</v>
      </c>
      <c r="E113" s="8" t="s">
        <v>48</v>
      </c>
      <c r="F113" s="8" t="s">
        <v>54</v>
      </c>
      <c r="G113" s="8" t="s">
        <v>36</v>
      </c>
      <c r="H113" s="17"/>
      <c r="I113" s="12"/>
      <c r="J113" s="8" t="s">
        <v>23</v>
      </c>
      <c r="K113" s="8" t="s">
        <v>4</v>
      </c>
      <c r="L113" s="13" t="s">
        <v>25</v>
      </c>
      <c r="M113" s="14">
        <v>637.0</v>
      </c>
      <c r="N113" s="9" t="s">
        <v>26</v>
      </c>
      <c r="O113" s="46"/>
      <c r="P113" s="46"/>
      <c r="Q113" s="46"/>
      <c r="R113" s="14" t="s">
        <v>27</v>
      </c>
    </row>
    <row r="114" ht="14.25" customHeight="1">
      <c r="A114" s="7" t="s">
        <v>195</v>
      </c>
      <c r="B114" s="8" t="s">
        <v>19</v>
      </c>
      <c r="C114" s="9"/>
      <c r="D114" s="38">
        <v>15298.0</v>
      </c>
      <c r="E114" s="8" t="s">
        <v>30</v>
      </c>
      <c r="F114" s="8" t="s">
        <v>111</v>
      </c>
      <c r="G114" s="9"/>
      <c r="H114" s="17"/>
      <c r="I114" s="12"/>
      <c r="J114" s="9"/>
      <c r="K114" s="9"/>
      <c r="L114" s="13" t="s">
        <v>32</v>
      </c>
      <c r="M114" s="14">
        <v>1192.0</v>
      </c>
      <c r="N114" s="9" t="s">
        <v>26</v>
      </c>
      <c r="O114" s="46"/>
      <c r="P114" s="46"/>
      <c r="Q114" s="46"/>
      <c r="R114" s="16" t="s">
        <v>27</v>
      </c>
    </row>
    <row r="115" ht="14.25" customHeight="1">
      <c r="A115" s="37" t="s">
        <v>196</v>
      </c>
      <c r="B115" s="8" t="s">
        <v>19</v>
      </c>
      <c r="C115" s="9"/>
      <c r="D115" s="38">
        <v>12098.0</v>
      </c>
      <c r="E115" s="8" t="s">
        <v>48</v>
      </c>
      <c r="F115" s="8" t="s">
        <v>89</v>
      </c>
      <c r="G115" s="8" t="s">
        <v>22</v>
      </c>
      <c r="H115" s="11" t="str">
        <f>HYPERLINK("http://mavat.moin.gov.il/MavatPS/Forms/SV4.aspx?tid=4&amp;mp_id=pNa176SYIBmAwWQHqRuRrALNr6ewLOKxEn8w6hlEiDMh4i2Ntnht2iE5oqWftirXkPqTF80880T1cpacgWnqBSTQw%2BOxG4D%2BbSBGhZ%2By%2B2k%3D&amp;et=1","353-0271387")</f>
        <v>353-0271387</v>
      </c>
      <c r="I115" s="60"/>
      <c r="J115" s="8" t="s">
        <v>23</v>
      </c>
      <c r="K115" s="8" t="s">
        <v>24</v>
      </c>
      <c r="L115" s="13" t="s">
        <v>25</v>
      </c>
      <c r="M115" s="14">
        <v>537.0</v>
      </c>
      <c r="N115" s="9" t="s">
        <v>26</v>
      </c>
      <c r="O115" s="46"/>
      <c r="P115" s="46"/>
      <c r="Q115" s="46"/>
      <c r="R115" s="16" t="s">
        <v>27</v>
      </c>
    </row>
    <row r="116" ht="14.25" customHeight="1">
      <c r="A116" s="7" t="s">
        <v>197</v>
      </c>
      <c r="B116" s="8" t="s">
        <v>19</v>
      </c>
      <c r="C116" s="9"/>
      <c r="D116" s="10">
        <v>2977.0</v>
      </c>
      <c r="E116" s="8" t="s">
        <v>34</v>
      </c>
      <c r="F116" s="8" t="s">
        <v>76</v>
      </c>
      <c r="G116" s="8" t="s">
        <v>22</v>
      </c>
      <c r="H116" s="57" t="str">
        <f>HYPERLINK("http://mavat.moin.gov.il/MavatPS/Forms/SV4.aspx?tid=4&amp;mp_id=4QucDVMFakeBdFEWAwbA1jaxZgicwHHdQPhF6nejNBJJR8i3jViCjJvc6E2kDbTh9ekOEd5HM6VSaHygOAhQZg%2BLhwO2VZ0bzUD0DN%2BmlfE%3D&amp;et=1","ג/ 20910")</f>
        <v>ג/ 20910</v>
      </c>
      <c r="I116" s="12"/>
      <c r="J116" s="8" t="s">
        <v>23</v>
      </c>
      <c r="K116" s="8" t="s">
        <v>24</v>
      </c>
      <c r="L116" s="13" t="s">
        <v>25</v>
      </c>
      <c r="M116" s="14">
        <v>535.0</v>
      </c>
      <c r="N116" s="9" t="s">
        <v>26</v>
      </c>
      <c r="O116" s="46"/>
      <c r="P116" s="46"/>
      <c r="Q116" s="46"/>
      <c r="R116" s="14" t="s">
        <v>27</v>
      </c>
    </row>
    <row r="117" ht="28.5" customHeight="1">
      <c r="A117" s="37" t="s">
        <v>198</v>
      </c>
      <c r="B117" s="8" t="s">
        <v>19</v>
      </c>
      <c r="C117" s="9"/>
      <c r="D117" s="10">
        <v>5609.0</v>
      </c>
      <c r="E117" s="8" t="s">
        <v>34</v>
      </c>
      <c r="F117" s="8" t="s">
        <v>76</v>
      </c>
      <c r="G117" s="8" t="s">
        <v>36</v>
      </c>
      <c r="H117" s="17"/>
      <c r="I117" s="12"/>
      <c r="J117" s="8" t="s">
        <v>23</v>
      </c>
      <c r="K117" s="8" t="s">
        <v>4</v>
      </c>
      <c r="L117" s="13" t="s">
        <v>37</v>
      </c>
      <c r="M117" s="14">
        <v>536.0</v>
      </c>
      <c r="N117" s="9" t="s">
        <v>26</v>
      </c>
      <c r="O117" s="46"/>
      <c r="P117" s="46"/>
      <c r="Q117" s="46"/>
      <c r="R117" s="16" t="s">
        <v>27</v>
      </c>
    </row>
    <row r="118" ht="28.5" customHeight="1">
      <c r="A118" s="22" t="s">
        <v>199</v>
      </c>
      <c r="B118" s="22" t="s">
        <v>39</v>
      </c>
      <c r="C118" s="12"/>
      <c r="D118" s="23">
        <v>1530.0</v>
      </c>
      <c r="E118" s="22" t="s">
        <v>34</v>
      </c>
      <c r="F118" s="22" t="s">
        <v>120</v>
      </c>
      <c r="G118" s="22" t="s">
        <v>40</v>
      </c>
      <c r="H118" s="31" t="str">
        <f>HYPERLINK("http://mavat.moin.gov.il/MavatPS/Forms/SV4.aspx?tid=4&amp;mp_id=uZCevTYfmoTyhao8i2vBF3ahs%2B2flYf3cs1h3DZHThyXPd2qOCg0d1gIEUi7SWTXPXc%2FGeSFS2GSbDRqysDOgWev%2BKVT3b%2Fw&amp;et=1","ג/ 14664 ")</f>
        <v>ג/ 14664 </v>
      </c>
      <c r="I118" s="12">
        <v>2009.0</v>
      </c>
      <c r="J118" s="22" t="s">
        <v>23</v>
      </c>
      <c r="K118" s="22" t="s">
        <v>50</v>
      </c>
      <c r="L118" s="25" t="s">
        <v>25</v>
      </c>
      <c r="M118" s="49">
        <v>636.0</v>
      </c>
      <c r="N118" s="27">
        <v>2009.0</v>
      </c>
      <c r="O118" s="36" t="s">
        <v>44</v>
      </c>
      <c r="P118" s="36" t="s">
        <v>51</v>
      </c>
      <c r="Q118" s="36" t="s">
        <v>46</v>
      </c>
      <c r="R118" s="16" t="s">
        <v>27</v>
      </c>
    </row>
    <row r="119" ht="30.0" customHeight="1">
      <c r="A119" s="7" t="s">
        <v>200</v>
      </c>
      <c r="B119" s="8" t="s">
        <v>53</v>
      </c>
      <c r="C119" s="9"/>
      <c r="D119" s="10">
        <v>21043.0</v>
      </c>
      <c r="E119" s="8" t="s">
        <v>86</v>
      </c>
      <c r="F119" s="8" t="s">
        <v>105</v>
      </c>
      <c r="G119" s="8" t="s">
        <v>40</v>
      </c>
      <c r="H119" s="57" t="str">
        <f>HYPERLINK("http://mavat.moin.gov.il/MavatPS/Forms/SV4.aspx?tid=4&amp;mp_id=4SWgoTMrMNIgDNj4TUcNLqKE1zTgbqNQadnbAsAkEJb80W5jYPxphBFWslvYz%2BtFMNjPejju3s6LYa%2FmiGBZi77Dutc8ZyjK&amp;et=1","מח/ 276")</f>
        <v>מח/ 276</v>
      </c>
      <c r="I119" s="12">
        <v>2016.0</v>
      </c>
      <c r="J119" s="8" t="s">
        <v>23</v>
      </c>
      <c r="K119" s="8" t="s">
        <v>24</v>
      </c>
      <c r="L119" s="13" t="s">
        <v>25</v>
      </c>
      <c r="M119" s="32">
        <v>638.0</v>
      </c>
      <c r="N119" s="9" t="s">
        <v>26</v>
      </c>
      <c r="O119" s="33" t="s">
        <v>44</v>
      </c>
      <c r="P119" s="33" t="s">
        <v>51</v>
      </c>
      <c r="Q119" s="33" t="s">
        <v>77</v>
      </c>
      <c r="R119" s="16" t="s">
        <v>27</v>
      </c>
    </row>
    <row r="120" ht="14.25" customHeight="1">
      <c r="A120" s="21" t="s">
        <v>201</v>
      </c>
      <c r="B120" s="22" t="s">
        <v>39</v>
      </c>
      <c r="C120" s="12"/>
      <c r="D120" s="23">
        <v>1305.0</v>
      </c>
      <c r="E120" s="22" t="s">
        <v>30</v>
      </c>
      <c r="F120" s="22" t="s">
        <v>31</v>
      </c>
      <c r="G120" s="22" t="s">
        <v>40</v>
      </c>
      <c r="H120" s="24" t="str">
        <f>HYPERLINK("http://mavat.moin.gov.il/MavatPS/Forms/SV4.aspx?tid=4&amp;mp_id=XPbwSNpey4hIR0dR1Vv%2BlZbWnSkbAiokkPIMmmjTRkdDeatCnbywchYuoxkollA0Jw2vQXkyOK0DR3M4TN4QsTGk9o2bjgGf&amp;et=1","28/ 02/ 101")</f>
        <v>28/ 02/ 101</v>
      </c>
      <c r="I120" s="12">
        <v>2005.0</v>
      </c>
      <c r="J120" s="22" t="s">
        <v>23</v>
      </c>
      <c r="K120" s="22" t="s">
        <v>58</v>
      </c>
      <c r="L120" s="25" t="s">
        <v>32</v>
      </c>
      <c r="M120" s="62">
        <v>1347.0</v>
      </c>
      <c r="N120" s="27">
        <v>2005.0</v>
      </c>
      <c r="O120" s="73"/>
      <c r="P120" s="73"/>
      <c r="Q120" s="73"/>
      <c r="R120" s="74" t="s">
        <v>27</v>
      </c>
    </row>
    <row r="121" ht="28.5" customHeight="1">
      <c r="A121" s="7" t="s">
        <v>202</v>
      </c>
      <c r="B121" s="8" t="s">
        <v>19</v>
      </c>
      <c r="C121" s="9"/>
      <c r="D121" s="10">
        <v>7341.0</v>
      </c>
      <c r="E121" s="8" t="s">
        <v>34</v>
      </c>
      <c r="F121" s="8" t="s">
        <v>80</v>
      </c>
      <c r="G121" s="8" t="s">
        <v>22</v>
      </c>
      <c r="H121" s="11" t="str">
        <f>HYPERLINK("http://mavat.moin.gov.il/MavatPS/Forms/SV4.aspx?tid=4&amp;mp_id=4QucDVMFakcxZuxaaHMN6K8NfknopQDR3cckFR8eEQEmxF47GmyRiwlbyJAWPATyoGc%2FK1VDPAaA5mxl2gLNhu1ieNbx33iX%2BZa9wJk2K7Y%3D&amp;et=1","260-0343491")</f>
        <v>260-0343491</v>
      </c>
      <c r="I121" s="60"/>
      <c r="J121" s="8" t="s">
        <v>23</v>
      </c>
      <c r="K121" s="8" t="s">
        <v>24</v>
      </c>
      <c r="L121" s="13" t="s">
        <v>152</v>
      </c>
      <c r="M121" s="14">
        <v>543.0</v>
      </c>
      <c r="N121" s="9" t="s">
        <v>26</v>
      </c>
      <c r="O121" s="75"/>
      <c r="P121" s="75"/>
      <c r="Q121" s="75"/>
      <c r="R121" s="74" t="s">
        <v>27</v>
      </c>
    </row>
    <row r="122" ht="14.25" customHeight="1">
      <c r="A122" s="22" t="s">
        <v>203</v>
      </c>
      <c r="B122" s="22" t="s">
        <v>39</v>
      </c>
      <c r="C122" s="12"/>
      <c r="D122" s="23">
        <v>335.0</v>
      </c>
      <c r="E122" s="22" t="s">
        <v>34</v>
      </c>
      <c r="F122" s="22" t="s">
        <v>100</v>
      </c>
      <c r="G122" s="22" t="s">
        <v>40</v>
      </c>
      <c r="H122" s="31" t="str">
        <f>HYPERLINK("http://mavat.moin.gov.il/MavatPS/Forms/SV4.aspx?tid=4&amp;mp_id=yNaZvCw8Tq9%2FFWb%2FOMCxaLkZq2S3tggyi8X%2BQGIkOH4XYsFsP7S%2F4SiFzCtKI3lLRlh05j%2BLa4%2FA6IEmk7S%2BoAjvZrLCy8pE&amp;et=1","ג/ 10545 ")</f>
        <v>ג/ 10545 </v>
      </c>
      <c r="I122" s="12">
        <v>2001.0</v>
      </c>
      <c r="J122" s="22" t="s">
        <v>42</v>
      </c>
      <c r="K122" s="22" t="s">
        <v>43</v>
      </c>
      <c r="L122" s="25" t="s">
        <v>25</v>
      </c>
      <c r="M122" s="34">
        <v>1334.0</v>
      </c>
      <c r="N122" s="27">
        <v>2001.0</v>
      </c>
      <c r="O122" s="69" t="s">
        <v>44</v>
      </c>
      <c r="P122" s="69" t="s">
        <v>45</v>
      </c>
      <c r="Q122" s="69" t="s">
        <v>46</v>
      </c>
      <c r="R122" s="74" t="s">
        <v>27</v>
      </c>
    </row>
    <row r="123" ht="14.25" customHeight="1">
      <c r="A123" s="8" t="s">
        <v>204</v>
      </c>
      <c r="B123" s="8" t="s">
        <v>39</v>
      </c>
      <c r="C123" s="9"/>
      <c r="D123" s="10">
        <v>555.0</v>
      </c>
      <c r="E123" s="8" t="s">
        <v>48</v>
      </c>
      <c r="F123" s="8" t="s">
        <v>49</v>
      </c>
      <c r="G123" s="41"/>
      <c r="H123" s="17"/>
      <c r="I123" s="12"/>
      <c r="J123" s="9"/>
      <c r="K123" s="9"/>
      <c r="L123" s="13" t="s">
        <v>25</v>
      </c>
      <c r="M123" s="44">
        <v>990.0</v>
      </c>
      <c r="N123" s="9" t="s">
        <v>26</v>
      </c>
      <c r="O123" s="76"/>
      <c r="P123" s="76"/>
      <c r="Q123" s="76"/>
      <c r="R123" s="74" t="s">
        <v>27</v>
      </c>
    </row>
    <row r="124" ht="14.25" customHeight="1">
      <c r="A124" s="7" t="s">
        <v>205</v>
      </c>
      <c r="B124" s="22" t="s">
        <v>53</v>
      </c>
      <c r="C124" s="12"/>
      <c r="D124" s="23">
        <v>60426.0</v>
      </c>
      <c r="E124" s="22" t="s">
        <v>30</v>
      </c>
      <c r="F124" s="22" t="s">
        <v>205</v>
      </c>
      <c r="G124" s="22" t="s">
        <v>36</v>
      </c>
      <c r="H124" s="24" t="str">
        <f>HYPERLINK("http://mavat.moin.gov.il/MavatPS/Forms/SV4.aspx?tid=4&amp;mp_id=SDVS9Mqy9q%2FBtrOLa2cScsj48Rj7DElmDqSxMZuZ3WSlZwXjMx%2FKJqdhP4i2TVfUfq1%2BtyxmIThU8iZ%2FiUfcVFFSz9u%2B7kfH&amp;et=1","17/ 02/ 402")</f>
        <v>17/ 02/ 402</v>
      </c>
      <c r="I124" s="12">
        <v>2007.0</v>
      </c>
      <c r="J124" s="22" t="s">
        <v>23</v>
      </c>
      <c r="K124" s="22" t="s">
        <v>4</v>
      </c>
      <c r="L124" s="25" t="s">
        <v>32</v>
      </c>
      <c r="M124" s="62">
        <v>1161.0</v>
      </c>
      <c r="N124" s="9" t="s">
        <v>26</v>
      </c>
      <c r="O124" s="73" t="s">
        <v>44</v>
      </c>
      <c r="P124" s="73" t="s">
        <v>51</v>
      </c>
      <c r="Q124" s="73" t="s">
        <v>46</v>
      </c>
      <c r="R124" s="74" t="s">
        <v>27</v>
      </c>
    </row>
    <row r="125" ht="14.25" customHeight="1">
      <c r="A125" s="22" t="s">
        <v>206</v>
      </c>
      <c r="B125" s="22" t="s">
        <v>39</v>
      </c>
      <c r="C125" s="12"/>
      <c r="D125" s="23">
        <v>1104.0</v>
      </c>
      <c r="E125" s="22" t="s">
        <v>34</v>
      </c>
      <c r="F125" s="22" t="s">
        <v>69</v>
      </c>
      <c r="G125" s="22" t="s">
        <v>40</v>
      </c>
      <c r="H125" s="31" t="str">
        <f>HYPERLINK("http://mavat.moin.gov.il/MavatPS/Forms/SV4.aspx?tid=4&amp;mp_id=TnQK4Fr5N%2BSb3wO9StX6EXKlTkXgjCumogS4%2BmTNCaJMReL5ymDKsyx0TnViOJgB%2FeDLZOS9MQaj5GrxYfKl8LNkMuIaZ5%2Fa&amp;et=1","ג/13724")</f>
        <v>ג/13724</v>
      </c>
      <c r="I125" s="12">
        <v>2008.0</v>
      </c>
      <c r="J125" s="22" t="s">
        <v>23</v>
      </c>
      <c r="K125" s="22" t="s">
        <v>24</v>
      </c>
      <c r="L125" s="25" t="s">
        <v>25</v>
      </c>
      <c r="M125" s="34">
        <v>539.0</v>
      </c>
      <c r="N125" s="27">
        <v>2008.0</v>
      </c>
      <c r="O125" s="69" t="s">
        <v>44</v>
      </c>
      <c r="P125" s="69" t="s">
        <v>51</v>
      </c>
      <c r="Q125" s="69" t="s">
        <v>46</v>
      </c>
      <c r="R125" s="74" t="s">
        <v>27</v>
      </c>
    </row>
    <row r="126" ht="14.25" customHeight="1">
      <c r="A126" s="22" t="s">
        <v>207</v>
      </c>
      <c r="B126" s="22" t="s">
        <v>39</v>
      </c>
      <c r="C126" s="12"/>
      <c r="D126" s="23">
        <v>1837.0</v>
      </c>
      <c r="E126" s="22" t="s">
        <v>34</v>
      </c>
      <c r="F126" s="22" t="s">
        <v>69</v>
      </c>
      <c r="G126" s="22" t="s">
        <v>40</v>
      </c>
      <c r="H126" s="31" t="str">
        <f>HYPERLINK("http://mavat.moin.gov.il/MavatPS/Forms/SV4.aspx?tid=4&amp;mp_id=4lza3AoSrBJ7dEqoyaxaKq4QCT8wJJWZnfyrvUjGVDcgLwXLfByx4JIyplVMI7iO9zFko89nxjelGTGHow%2FnUL0iEnAd8xME&amp;et=1","ג/ 13192")</f>
        <v>ג/ 13192</v>
      </c>
      <c r="I126" s="12">
        <v>2005.0</v>
      </c>
      <c r="J126" s="22" t="s">
        <v>23</v>
      </c>
      <c r="K126" s="22" t="s">
        <v>24</v>
      </c>
      <c r="L126" s="25" t="s">
        <v>32</v>
      </c>
      <c r="M126" s="34">
        <v>997.0</v>
      </c>
      <c r="N126" s="27">
        <v>2005.0</v>
      </c>
      <c r="O126" s="69" t="s">
        <v>44</v>
      </c>
      <c r="P126" s="69" t="s">
        <v>51</v>
      </c>
      <c r="Q126" s="69" t="s">
        <v>46</v>
      </c>
      <c r="R126" s="74" t="s">
        <v>27</v>
      </c>
    </row>
    <row r="127" ht="14.25" customHeight="1">
      <c r="A127" s="8" t="s">
        <v>208</v>
      </c>
      <c r="B127" s="8" t="s">
        <v>39</v>
      </c>
      <c r="C127" s="9"/>
      <c r="D127" s="10">
        <v>1175.0</v>
      </c>
      <c r="E127" s="8" t="s">
        <v>34</v>
      </c>
      <c r="F127" s="8" t="s">
        <v>181</v>
      </c>
      <c r="G127" s="8" t="s">
        <v>36</v>
      </c>
      <c r="H127" s="17"/>
      <c r="I127" s="12"/>
      <c r="J127" s="8" t="s">
        <v>23</v>
      </c>
      <c r="K127" s="8" t="s">
        <v>4</v>
      </c>
      <c r="L127" s="13" t="s">
        <v>142</v>
      </c>
      <c r="M127" s="44">
        <v>540.0</v>
      </c>
      <c r="N127" s="9" t="s">
        <v>26</v>
      </c>
      <c r="O127" s="77"/>
      <c r="P127" s="77"/>
      <c r="Q127" s="77"/>
      <c r="R127" s="74" t="s">
        <v>27</v>
      </c>
    </row>
    <row r="128" ht="14.25" customHeight="1">
      <c r="A128" s="7" t="s">
        <v>209</v>
      </c>
      <c r="B128" s="8" t="s">
        <v>19</v>
      </c>
      <c r="C128" s="9"/>
      <c r="D128" s="10">
        <v>18152.0</v>
      </c>
      <c r="E128" s="8" t="s">
        <v>34</v>
      </c>
      <c r="F128" s="8" t="s">
        <v>60</v>
      </c>
      <c r="G128" s="8" t="s">
        <v>36</v>
      </c>
      <c r="H128" s="17"/>
      <c r="I128" s="12"/>
      <c r="J128" s="8" t="s">
        <v>23</v>
      </c>
      <c r="K128" s="8" t="s">
        <v>24</v>
      </c>
      <c r="L128" s="13" t="s">
        <v>25</v>
      </c>
      <c r="M128" s="14">
        <v>542.0</v>
      </c>
      <c r="N128" s="9" t="s">
        <v>26</v>
      </c>
      <c r="O128" s="75"/>
      <c r="P128" s="75"/>
      <c r="Q128" s="75"/>
      <c r="R128" s="74" t="s">
        <v>27</v>
      </c>
    </row>
    <row r="129" ht="28.5" customHeight="1">
      <c r="A129" s="7" t="s">
        <v>210</v>
      </c>
      <c r="B129" s="8" t="s">
        <v>19</v>
      </c>
      <c r="C129" s="9"/>
      <c r="D129" s="10">
        <v>8754.0</v>
      </c>
      <c r="E129" s="8" t="s">
        <v>34</v>
      </c>
      <c r="F129" s="8" t="s">
        <v>69</v>
      </c>
      <c r="G129" s="8" t="s">
        <v>22</v>
      </c>
      <c r="H129" s="57" t="str">
        <f>HYPERLINK("http://mavat.moin.gov.il/MavatPS/Forms/SV4.aspx?tid=4&amp;mp_id=4QucDVMFakdRd2%2Bxb5zHdiJF%2BXz4ytbQS71XtZumyQR2JHm64PVUKH8Lopt83tHHfpkxl%2BkNztjdg3KTFDLW3uNTXAyGD2Oj0a6TfQlHY5M%3D&amp;et=1","ג/ 15656")</f>
        <v>ג/ 15656</v>
      </c>
      <c r="I129" s="12"/>
      <c r="J129" s="8" t="s">
        <v>23</v>
      </c>
      <c r="K129" s="8" t="s">
        <v>50</v>
      </c>
      <c r="L129" s="13" t="s">
        <v>32</v>
      </c>
      <c r="M129" s="14">
        <v>913.0</v>
      </c>
      <c r="N129" s="9" t="s">
        <v>26</v>
      </c>
      <c r="O129" s="75"/>
      <c r="P129" s="75"/>
      <c r="Q129" s="75"/>
      <c r="R129" s="74" t="s">
        <v>27</v>
      </c>
    </row>
    <row r="130" ht="28.5" customHeight="1">
      <c r="A130" s="7" t="s">
        <v>211</v>
      </c>
      <c r="B130" s="8" t="s">
        <v>19</v>
      </c>
      <c r="C130" s="9"/>
      <c r="D130" s="38">
        <v>8497.0</v>
      </c>
      <c r="E130" s="8" t="s">
        <v>30</v>
      </c>
      <c r="F130" s="8" t="s">
        <v>111</v>
      </c>
      <c r="G130" s="8" t="s">
        <v>22</v>
      </c>
      <c r="H130" s="48" t="str">
        <f>HYPERLINK("http://mavat.moin.gov.il/MavatPS/Forms/SV4.aspx?tid=4&amp;mp_id=CliOXy1vENp7ZkPiZhkpncNPm1tTahNsfg7Wsn6H29yuNt1SIEZu00YQRI6NraJbTFOnrURXw4a%2FJ077ISK%2FUP3wdcRHFSab3v2ofuEMdYc%3D&amp;et=1","7/ 02/ 220/ 25")</f>
        <v>7/ 02/ 220/ 25</v>
      </c>
      <c r="I130" s="60"/>
      <c r="J130" s="8" t="s">
        <v>132</v>
      </c>
      <c r="K130" s="8" t="s">
        <v>74</v>
      </c>
      <c r="L130" s="13" t="s">
        <v>32</v>
      </c>
      <c r="M130" s="14">
        <v>1286.0</v>
      </c>
      <c r="N130" s="9" t="s">
        <v>26</v>
      </c>
      <c r="O130" s="75"/>
      <c r="P130" s="75"/>
      <c r="Q130" s="75"/>
      <c r="R130" s="74" t="s">
        <v>27</v>
      </c>
    </row>
    <row r="131" ht="14.25" customHeight="1">
      <c r="A131" s="8" t="s">
        <v>212</v>
      </c>
      <c r="B131" s="8" t="s">
        <v>39</v>
      </c>
      <c r="C131" s="9"/>
      <c r="D131" s="10">
        <v>2668.0</v>
      </c>
      <c r="E131" s="8" t="s">
        <v>34</v>
      </c>
      <c r="F131" s="8" t="s">
        <v>158</v>
      </c>
      <c r="G131" s="9"/>
      <c r="H131" s="17"/>
      <c r="I131" s="12"/>
      <c r="J131" s="9"/>
      <c r="K131" s="9"/>
      <c r="L131" s="13" t="s">
        <v>25</v>
      </c>
      <c r="M131" s="14">
        <v>658.0</v>
      </c>
      <c r="N131" s="9" t="s">
        <v>26</v>
      </c>
      <c r="O131" s="77"/>
      <c r="P131" s="77"/>
      <c r="Q131" s="77"/>
      <c r="R131" s="74" t="s">
        <v>27</v>
      </c>
    </row>
    <row r="132" ht="28.5" customHeight="1">
      <c r="A132" s="7" t="s">
        <v>213</v>
      </c>
      <c r="B132" s="22" t="s">
        <v>19</v>
      </c>
      <c r="C132" s="12"/>
      <c r="D132" s="23">
        <v>6480.0</v>
      </c>
      <c r="E132" s="22" t="s">
        <v>34</v>
      </c>
      <c r="F132" s="22" t="s">
        <v>126</v>
      </c>
      <c r="G132" s="22" t="s">
        <v>40</v>
      </c>
      <c r="H132" s="31" t="str">
        <f>HYPERLINK("http://mavat.moin.gov.il/MavatPS/Forms/SV4.aspx?tid=4&amp;mp_id=toxt5Jlr2Xyz%2BIA2Sh8mehOTXAAnqqAimX2CCBtKPzrKkWCnrGmREgFp28RtUcg6Qf%2FPoCkpRYXFuJ5dVY1VtUX5BnFwnovG&amp;et=1","ג/ 15565")</f>
        <v>ג/ 15565</v>
      </c>
      <c r="I132" s="12">
        <v>2010.0</v>
      </c>
      <c r="J132" s="22" t="s">
        <v>23</v>
      </c>
      <c r="K132" s="22" t="s">
        <v>50</v>
      </c>
      <c r="L132" s="25" t="s">
        <v>25</v>
      </c>
      <c r="M132" s="26">
        <v>538.0</v>
      </c>
      <c r="N132" s="27">
        <v>2010.0</v>
      </c>
      <c r="O132" s="78" t="s">
        <v>44</v>
      </c>
      <c r="P132" s="78" t="s">
        <v>51</v>
      </c>
      <c r="Q132" s="78" t="s">
        <v>46</v>
      </c>
      <c r="R132" s="74" t="s">
        <v>27</v>
      </c>
    </row>
    <row r="133" ht="28.5" customHeight="1">
      <c r="A133" s="7" t="s">
        <v>214</v>
      </c>
      <c r="B133" s="8" t="s">
        <v>53</v>
      </c>
      <c r="C133" s="9"/>
      <c r="D133" s="10">
        <v>39246.0</v>
      </c>
      <c r="E133" s="8" t="s">
        <v>34</v>
      </c>
      <c r="F133" s="8" t="s">
        <v>66</v>
      </c>
      <c r="G133" s="8" t="s">
        <v>22</v>
      </c>
      <c r="H133" s="79" t="str">
        <f>HYPERLINK("http://mavat.moin.gov.il/MavatPS/Forms/SV4.aspx?tid=4&amp;mp_id=4QucDVMFakePE3sn6wtOdcO0dJ1CNwYDfTtT8K8kEt7QA2Uqe6R8xUa6Wg0WL0nnS7TcVTm2aXNiH91dkBFhyp7j0S%2FYQQcdo6CoaisDIZM%3D&amp;et=1","261-0345462")</f>
        <v>261-0345462</v>
      </c>
      <c r="I133" s="60"/>
      <c r="J133" s="8" t="s">
        <v>42</v>
      </c>
      <c r="K133" s="8" t="s">
        <v>58</v>
      </c>
      <c r="L133" s="13" t="s">
        <v>152</v>
      </c>
      <c r="M133" s="32">
        <v>8800.0</v>
      </c>
      <c r="N133" s="9" t="s">
        <v>26</v>
      </c>
      <c r="O133" s="73"/>
      <c r="P133" s="73"/>
      <c r="Q133" s="73"/>
      <c r="R133" s="74" t="s">
        <v>27</v>
      </c>
    </row>
    <row r="134" ht="28.5" customHeight="1">
      <c r="A134" s="22" t="s">
        <v>215</v>
      </c>
      <c r="B134" s="22" t="s">
        <v>19</v>
      </c>
      <c r="C134" s="12"/>
      <c r="D134" s="23">
        <v>18083.0</v>
      </c>
      <c r="E134" s="22" t="s">
        <v>30</v>
      </c>
      <c r="F134" s="22" t="s">
        <v>111</v>
      </c>
      <c r="G134" s="22" t="s">
        <v>40</v>
      </c>
      <c r="H134" s="24" t="str">
        <f>HYPERLINK("http://mavat.moin.gov.il/MavatPS/Forms/SV4.aspx?tid=4&amp;mp_id=A%2BlcbkT7u%2FdmB2NueYmlyg0LeXjl9QdCcNZYfRtojeWq71XX3IDMI0RD5xNJfjYY22Ve0ehEoLcPdXa3cVlAzSkWPpgIlAps&amp;et=1","7/ 02/ 172/ 15")</f>
        <v>7/ 02/ 172/ 15</v>
      </c>
      <c r="I134" s="12">
        <v>2011.0</v>
      </c>
      <c r="J134" s="22" t="s">
        <v>132</v>
      </c>
      <c r="K134" s="22" t="s">
        <v>74</v>
      </c>
      <c r="L134" s="25" t="s">
        <v>32</v>
      </c>
      <c r="M134" s="26">
        <v>1054.0</v>
      </c>
      <c r="N134" s="27">
        <v>2011.0</v>
      </c>
      <c r="O134" s="78" t="s">
        <v>44</v>
      </c>
      <c r="P134" s="78" t="s">
        <v>45</v>
      </c>
      <c r="Q134" s="78" t="s">
        <v>46</v>
      </c>
      <c r="R134" s="74" t="s">
        <v>27</v>
      </c>
    </row>
    <row r="135" ht="28.5" customHeight="1">
      <c r="A135" s="22" t="s">
        <v>216</v>
      </c>
      <c r="B135" s="22" t="s">
        <v>39</v>
      </c>
      <c r="C135" s="12"/>
      <c r="D135" s="23">
        <v>428.0</v>
      </c>
      <c r="E135" s="22" t="s">
        <v>30</v>
      </c>
      <c r="F135" s="22" t="s">
        <v>31</v>
      </c>
      <c r="G135" s="22" t="s">
        <v>40</v>
      </c>
      <c r="H135" s="24" t="str">
        <f>HYPERLINK("http://mavat.moin.gov.il/MavatPS/Forms/SV4.aspx?tid=4&amp;mp_id=SDVS9Mqy9q9FD%2BQAlieQ6m%2F%2BJRsBZtDtfuzckGawfjp2WogiWYzZfOiWJQgW9gISwxBKng2%2FXomNG%2FDqDzpZBzIty1UlkGeJ&amp;et=1","28/ 02/ 107")</f>
        <v>28/ 02/ 107</v>
      </c>
      <c r="I135" s="12">
        <v>2003.0</v>
      </c>
      <c r="J135" s="22" t="s">
        <v>23</v>
      </c>
      <c r="K135" s="22" t="s">
        <v>50</v>
      </c>
      <c r="L135" s="25" t="s">
        <v>32</v>
      </c>
      <c r="M135" s="49">
        <v>1346.0</v>
      </c>
      <c r="N135" s="27">
        <v>2003.0</v>
      </c>
      <c r="O135" s="80"/>
      <c r="P135" s="80"/>
      <c r="Q135" s="80"/>
      <c r="R135" s="74" t="s">
        <v>27</v>
      </c>
    </row>
    <row r="136" ht="14.25" customHeight="1">
      <c r="A136" s="81"/>
      <c r="B136" s="82"/>
      <c r="C136" s="82"/>
      <c r="D136" s="83"/>
      <c r="E136" s="82"/>
      <c r="F136" s="82"/>
      <c r="G136" s="82"/>
      <c r="H136" s="84"/>
      <c r="I136" s="82"/>
      <c r="J136" s="82"/>
      <c r="K136" s="85"/>
      <c r="L136" s="84"/>
      <c r="M136" s="86"/>
      <c r="N136" s="82"/>
      <c r="O136" s="87"/>
      <c r="P136" s="87"/>
      <c r="Q136" s="87"/>
      <c r="R136" s="86"/>
    </row>
    <row r="137" ht="14.25" customHeight="1">
      <c r="A137" s="81"/>
      <c r="B137" s="82"/>
      <c r="C137" s="82"/>
      <c r="D137" s="83"/>
      <c r="E137" s="82"/>
      <c r="F137" s="82"/>
      <c r="G137" s="82"/>
      <c r="H137" s="84"/>
      <c r="I137" s="82"/>
      <c r="J137" s="82"/>
      <c r="K137" s="85"/>
      <c r="L137" s="84"/>
      <c r="M137" s="86"/>
      <c r="N137" s="82"/>
      <c r="O137" s="87"/>
      <c r="P137" s="87"/>
      <c r="Q137" s="87"/>
      <c r="R137" s="86"/>
    </row>
    <row r="138" ht="14.25" customHeight="1">
      <c r="A138" s="81"/>
      <c r="B138" s="82"/>
      <c r="C138" s="82"/>
      <c r="D138" s="83"/>
      <c r="E138" s="82"/>
      <c r="F138" s="82"/>
      <c r="G138" s="82"/>
      <c r="H138" s="84"/>
      <c r="I138" s="82"/>
      <c r="J138" s="82"/>
      <c r="K138" s="85"/>
      <c r="L138" s="84"/>
      <c r="M138" s="86"/>
      <c r="N138" s="82"/>
      <c r="O138" s="87"/>
      <c r="P138" s="87"/>
      <c r="Q138" s="87"/>
      <c r="R138" s="86"/>
    </row>
    <row r="139" ht="14.25" customHeight="1">
      <c r="A139" s="81"/>
      <c r="B139" s="82"/>
      <c r="C139" s="82"/>
      <c r="D139" s="83"/>
      <c r="E139" s="82"/>
      <c r="F139" s="82"/>
      <c r="G139" s="82"/>
      <c r="H139" s="84"/>
      <c r="I139" s="82"/>
      <c r="J139" s="82"/>
      <c r="K139" s="85"/>
      <c r="L139" s="84"/>
      <c r="M139" s="86"/>
      <c r="N139" s="82"/>
      <c r="O139" s="87"/>
      <c r="P139" s="87"/>
      <c r="Q139" s="87"/>
      <c r="R139" s="86"/>
    </row>
    <row r="140" ht="14.25" customHeight="1">
      <c r="A140" s="81"/>
      <c r="B140" s="82"/>
      <c r="C140" s="82"/>
      <c r="D140" s="83"/>
      <c r="E140" s="82"/>
      <c r="F140" s="82"/>
      <c r="G140" s="82"/>
      <c r="H140" s="84"/>
      <c r="I140" s="82"/>
      <c r="J140" s="82"/>
      <c r="K140" s="85"/>
      <c r="L140" s="84"/>
      <c r="M140" s="86"/>
      <c r="N140" s="82"/>
      <c r="O140" s="87"/>
      <c r="P140" s="87"/>
      <c r="Q140" s="87"/>
      <c r="R140" s="86"/>
    </row>
    <row r="141" ht="14.25" customHeight="1">
      <c r="A141" s="81"/>
      <c r="B141" s="82"/>
      <c r="C141" s="82"/>
      <c r="D141" s="83"/>
      <c r="E141" s="82"/>
      <c r="F141" s="82"/>
      <c r="G141" s="82"/>
      <c r="H141" s="84"/>
      <c r="I141" s="82"/>
      <c r="J141" s="82"/>
      <c r="K141" s="85"/>
      <c r="L141" s="84"/>
      <c r="M141" s="86"/>
      <c r="N141" s="82"/>
      <c r="O141" s="87"/>
      <c r="P141" s="87"/>
      <c r="Q141" s="87"/>
      <c r="R141" s="86"/>
    </row>
    <row r="142" ht="14.25" customHeight="1">
      <c r="A142" s="81"/>
      <c r="B142" s="82"/>
      <c r="C142" s="82"/>
      <c r="D142" s="83"/>
      <c r="E142" s="82"/>
      <c r="F142" s="82"/>
      <c r="G142" s="82"/>
      <c r="H142" s="84"/>
      <c r="I142" s="82"/>
      <c r="J142" s="82"/>
      <c r="K142" s="85"/>
      <c r="L142" s="84"/>
      <c r="M142" s="86"/>
      <c r="N142" s="82"/>
      <c r="O142" s="87"/>
      <c r="P142" s="87"/>
      <c r="Q142" s="87"/>
      <c r="R142" s="86"/>
    </row>
    <row r="143" ht="14.25" customHeight="1">
      <c r="A143" s="81"/>
      <c r="B143" s="82"/>
      <c r="C143" s="82"/>
      <c r="D143" s="83"/>
      <c r="E143" s="82"/>
      <c r="F143" s="82"/>
      <c r="G143" s="82"/>
      <c r="H143" s="84"/>
      <c r="I143" s="82"/>
      <c r="J143" s="82"/>
      <c r="K143" s="85"/>
      <c r="L143" s="84"/>
      <c r="M143" s="86"/>
      <c r="N143" s="82"/>
      <c r="O143" s="87"/>
      <c r="P143" s="87"/>
      <c r="Q143" s="87"/>
      <c r="R143" s="86"/>
    </row>
    <row r="144" ht="14.25" customHeight="1">
      <c r="A144" s="81"/>
      <c r="B144" s="82"/>
      <c r="C144" s="82"/>
      <c r="D144" s="83"/>
      <c r="E144" s="82"/>
      <c r="F144" s="82"/>
      <c r="G144" s="82"/>
      <c r="H144" s="84"/>
      <c r="I144" s="82"/>
      <c r="J144" s="82"/>
      <c r="K144" s="85"/>
      <c r="L144" s="84"/>
      <c r="M144" s="86"/>
      <c r="N144" s="82"/>
      <c r="O144" s="87"/>
      <c r="P144" s="87"/>
      <c r="Q144" s="87"/>
      <c r="R144" s="86"/>
    </row>
    <row r="145" ht="14.25" customHeight="1">
      <c r="A145" s="81"/>
      <c r="B145" s="82"/>
      <c r="C145" s="82"/>
      <c r="D145" s="83"/>
      <c r="E145" s="82"/>
      <c r="F145" s="82"/>
      <c r="G145" s="82"/>
      <c r="H145" s="84"/>
      <c r="I145" s="82"/>
      <c r="J145" s="82"/>
      <c r="K145" s="85"/>
      <c r="L145" s="84"/>
      <c r="M145" s="86"/>
      <c r="N145" s="82"/>
      <c r="O145" s="87"/>
      <c r="P145" s="87"/>
      <c r="Q145" s="87"/>
      <c r="R145" s="86"/>
    </row>
    <row r="146" ht="14.25" customHeight="1">
      <c r="A146" s="81"/>
      <c r="B146" s="82"/>
      <c r="C146" s="82"/>
      <c r="D146" s="83"/>
      <c r="E146" s="82"/>
      <c r="F146" s="82"/>
      <c r="G146" s="82"/>
      <c r="H146" s="84"/>
      <c r="I146" s="82"/>
      <c r="J146" s="82"/>
      <c r="K146" s="85"/>
      <c r="L146" s="84"/>
      <c r="M146" s="86"/>
      <c r="N146" s="82"/>
      <c r="O146" s="87"/>
      <c r="P146" s="87"/>
      <c r="Q146" s="87"/>
      <c r="R146" s="86"/>
    </row>
    <row r="147" ht="14.25" customHeight="1">
      <c r="A147" s="81"/>
      <c r="B147" s="82"/>
      <c r="C147" s="82"/>
      <c r="D147" s="83"/>
      <c r="E147" s="82"/>
      <c r="F147" s="82"/>
      <c r="G147" s="82"/>
      <c r="H147" s="84"/>
      <c r="I147" s="82"/>
      <c r="J147" s="82"/>
      <c r="K147" s="85"/>
      <c r="L147" s="84"/>
      <c r="M147" s="86"/>
      <c r="N147" s="82"/>
      <c r="O147" s="87"/>
      <c r="P147" s="87"/>
      <c r="Q147" s="87"/>
      <c r="R147" s="86"/>
    </row>
    <row r="148" ht="14.25" customHeight="1">
      <c r="A148" s="81"/>
      <c r="B148" s="82"/>
      <c r="C148" s="82"/>
      <c r="D148" s="83"/>
      <c r="E148" s="82"/>
      <c r="F148" s="82"/>
      <c r="G148" s="82"/>
      <c r="H148" s="84"/>
      <c r="I148" s="82"/>
      <c r="J148" s="82"/>
      <c r="K148" s="85"/>
      <c r="L148" s="84"/>
      <c r="M148" s="86"/>
      <c r="N148" s="82"/>
      <c r="O148" s="87"/>
      <c r="P148" s="87"/>
      <c r="Q148" s="87"/>
      <c r="R148" s="86"/>
    </row>
    <row r="149" ht="14.25" customHeight="1">
      <c r="A149" s="81"/>
      <c r="B149" s="82"/>
      <c r="C149" s="82"/>
      <c r="D149" s="83"/>
      <c r="E149" s="82"/>
      <c r="F149" s="82"/>
      <c r="G149" s="82"/>
      <c r="H149" s="84"/>
      <c r="I149" s="82"/>
      <c r="J149" s="82"/>
      <c r="K149" s="85"/>
      <c r="L149" s="84"/>
      <c r="M149" s="86"/>
      <c r="N149" s="82"/>
      <c r="O149" s="87"/>
      <c r="P149" s="87"/>
      <c r="Q149" s="87"/>
      <c r="R149" s="86"/>
    </row>
    <row r="150" ht="14.25" customHeight="1">
      <c r="A150" s="81"/>
      <c r="B150" s="82"/>
      <c r="C150" s="82"/>
      <c r="D150" s="83"/>
      <c r="E150" s="82"/>
      <c r="F150" s="82"/>
      <c r="G150" s="82"/>
      <c r="H150" s="84"/>
      <c r="I150" s="82"/>
      <c r="J150" s="82"/>
      <c r="K150" s="85"/>
      <c r="L150" s="84"/>
      <c r="M150" s="86"/>
      <c r="N150" s="82"/>
      <c r="O150" s="87"/>
      <c r="P150" s="87"/>
      <c r="Q150" s="87"/>
      <c r="R150" s="86"/>
    </row>
    <row r="151" ht="14.25" customHeight="1">
      <c r="A151" s="81"/>
      <c r="B151" s="82"/>
      <c r="C151" s="82"/>
      <c r="D151" s="83"/>
      <c r="E151" s="82"/>
      <c r="F151" s="82"/>
      <c r="G151" s="82"/>
      <c r="H151" s="84"/>
      <c r="I151" s="82"/>
      <c r="J151" s="82"/>
      <c r="K151" s="85"/>
      <c r="L151" s="84"/>
      <c r="M151" s="86"/>
      <c r="N151" s="82"/>
      <c r="O151" s="87"/>
      <c r="P151" s="87"/>
      <c r="Q151" s="87"/>
      <c r="R151" s="86"/>
    </row>
    <row r="152" ht="14.25" customHeight="1">
      <c r="A152" s="81"/>
      <c r="B152" s="82"/>
      <c r="C152" s="82"/>
      <c r="D152" s="83"/>
      <c r="E152" s="82"/>
      <c r="F152" s="82"/>
      <c r="G152" s="82"/>
      <c r="H152" s="84"/>
      <c r="I152" s="82"/>
      <c r="J152" s="82"/>
      <c r="K152" s="85"/>
      <c r="L152" s="84"/>
      <c r="M152" s="86"/>
      <c r="N152" s="82"/>
      <c r="O152" s="87"/>
      <c r="P152" s="87"/>
      <c r="Q152" s="87"/>
      <c r="R152" s="86"/>
    </row>
    <row r="153" ht="14.25" customHeight="1">
      <c r="A153" s="81"/>
      <c r="B153" s="82"/>
      <c r="C153" s="82"/>
      <c r="D153" s="83"/>
      <c r="E153" s="82"/>
      <c r="F153" s="82"/>
      <c r="G153" s="82"/>
      <c r="H153" s="84"/>
      <c r="I153" s="82"/>
      <c r="J153" s="82"/>
      <c r="K153" s="85"/>
      <c r="L153" s="84"/>
      <c r="M153" s="86"/>
      <c r="N153" s="82"/>
      <c r="O153" s="87"/>
      <c r="P153" s="87"/>
      <c r="Q153" s="87"/>
      <c r="R153" s="86"/>
    </row>
    <row r="154" ht="14.25" customHeight="1">
      <c r="A154" s="81"/>
      <c r="B154" s="82"/>
      <c r="C154" s="82"/>
      <c r="D154" s="83"/>
      <c r="E154" s="82"/>
      <c r="F154" s="82"/>
      <c r="G154" s="82"/>
      <c r="H154" s="84"/>
      <c r="I154" s="82"/>
      <c r="J154" s="82"/>
      <c r="K154" s="85"/>
      <c r="L154" s="84"/>
      <c r="M154" s="86"/>
      <c r="N154" s="82"/>
      <c r="O154" s="87"/>
      <c r="P154" s="87"/>
      <c r="Q154" s="87"/>
      <c r="R154" s="86"/>
    </row>
    <row r="155" ht="14.25" customHeight="1">
      <c r="A155" s="81"/>
      <c r="B155" s="82"/>
      <c r="C155" s="82"/>
      <c r="D155" s="83"/>
      <c r="E155" s="82"/>
      <c r="F155" s="82"/>
      <c r="G155" s="82"/>
      <c r="H155" s="84"/>
      <c r="I155" s="82"/>
      <c r="J155" s="82"/>
      <c r="K155" s="85"/>
      <c r="L155" s="84"/>
      <c r="M155" s="86"/>
      <c r="N155" s="82"/>
      <c r="O155" s="87"/>
      <c r="P155" s="87"/>
      <c r="Q155" s="87"/>
      <c r="R155" s="86"/>
    </row>
    <row r="156" ht="14.25" customHeight="1">
      <c r="A156" s="81"/>
      <c r="B156" s="82"/>
      <c r="C156" s="82"/>
      <c r="D156" s="83"/>
      <c r="E156" s="82"/>
      <c r="F156" s="82"/>
      <c r="G156" s="82"/>
      <c r="H156" s="84"/>
      <c r="I156" s="82"/>
      <c r="J156" s="82"/>
      <c r="K156" s="85"/>
      <c r="L156" s="84"/>
      <c r="M156" s="86"/>
      <c r="N156" s="82"/>
      <c r="O156" s="87"/>
      <c r="P156" s="87"/>
      <c r="Q156" s="87"/>
      <c r="R156" s="86"/>
    </row>
    <row r="157" ht="14.25" customHeight="1">
      <c r="A157" s="81"/>
      <c r="B157" s="82"/>
      <c r="C157" s="82"/>
      <c r="D157" s="83"/>
      <c r="E157" s="82"/>
      <c r="F157" s="82"/>
      <c r="G157" s="82"/>
      <c r="H157" s="84"/>
      <c r="I157" s="82"/>
      <c r="J157" s="82"/>
      <c r="K157" s="85"/>
      <c r="L157" s="84"/>
      <c r="M157" s="86"/>
      <c r="N157" s="82"/>
      <c r="O157" s="87"/>
      <c r="P157" s="87"/>
      <c r="Q157" s="87"/>
      <c r="R157" s="86"/>
    </row>
    <row r="158" ht="14.25" customHeight="1">
      <c r="A158" s="81"/>
      <c r="B158" s="82"/>
      <c r="C158" s="82"/>
      <c r="D158" s="83"/>
      <c r="E158" s="82"/>
      <c r="F158" s="82"/>
      <c r="G158" s="82"/>
      <c r="H158" s="84"/>
      <c r="I158" s="82"/>
      <c r="J158" s="82"/>
      <c r="K158" s="85"/>
      <c r="L158" s="84"/>
      <c r="M158" s="86"/>
      <c r="N158" s="82"/>
      <c r="O158" s="87"/>
      <c r="P158" s="87"/>
      <c r="Q158" s="87"/>
      <c r="R158" s="86"/>
    </row>
    <row r="159" ht="14.25" customHeight="1">
      <c r="A159" s="81"/>
      <c r="B159" s="82"/>
      <c r="C159" s="82"/>
      <c r="D159" s="83"/>
      <c r="E159" s="82"/>
      <c r="F159" s="82"/>
      <c r="G159" s="82"/>
      <c r="H159" s="84"/>
      <c r="I159" s="82"/>
      <c r="J159" s="82"/>
      <c r="K159" s="85"/>
      <c r="L159" s="84"/>
      <c r="M159" s="86"/>
      <c r="N159" s="82"/>
      <c r="O159" s="87"/>
      <c r="P159" s="87"/>
      <c r="Q159" s="87"/>
      <c r="R159" s="86"/>
    </row>
    <row r="160" ht="14.25" customHeight="1">
      <c r="A160" s="81"/>
      <c r="B160" s="82"/>
      <c r="C160" s="82"/>
      <c r="D160" s="83"/>
      <c r="E160" s="82"/>
      <c r="F160" s="82"/>
      <c r="G160" s="82"/>
      <c r="H160" s="84"/>
      <c r="I160" s="82"/>
      <c r="J160" s="82"/>
      <c r="K160" s="85"/>
      <c r="L160" s="84"/>
      <c r="M160" s="86"/>
      <c r="N160" s="82"/>
      <c r="O160" s="87"/>
      <c r="P160" s="87"/>
      <c r="Q160" s="87"/>
      <c r="R160" s="86"/>
    </row>
    <row r="161" ht="14.25" customHeight="1">
      <c r="A161" s="81"/>
      <c r="B161" s="82"/>
      <c r="C161" s="82"/>
      <c r="D161" s="83"/>
      <c r="E161" s="82"/>
      <c r="F161" s="82"/>
      <c r="G161" s="82"/>
      <c r="H161" s="84"/>
      <c r="I161" s="82"/>
      <c r="J161" s="82"/>
      <c r="K161" s="85"/>
      <c r="L161" s="84"/>
      <c r="M161" s="86"/>
      <c r="N161" s="82"/>
      <c r="O161" s="87"/>
      <c r="P161" s="87"/>
      <c r="Q161" s="87"/>
      <c r="R161" s="86"/>
    </row>
    <row r="162" ht="14.25" customHeight="1">
      <c r="A162" s="81"/>
      <c r="B162" s="82"/>
      <c r="C162" s="82"/>
      <c r="D162" s="83"/>
      <c r="E162" s="82"/>
      <c r="F162" s="82"/>
      <c r="G162" s="82"/>
      <c r="H162" s="84"/>
      <c r="I162" s="82"/>
      <c r="J162" s="82"/>
      <c r="K162" s="85"/>
      <c r="L162" s="84"/>
      <c r="M162" s="86"/>
      <c r="N162" s="82"/>
      <c r="O162" s="87"/>
      <c r="P162" s="87"/>
      <c r="Q162" s="87"/>
      <c r="R162" s="86"/>
    </row>
    <row r="163" ht="14.25" customHeight="1">
      <c r="A163" s="81"/>
      <c r="B163" s="82"/>
      <c r="C163" s="82"/>
      <c r="D163" s="83"/>
      <c r="E163" s="82"/>
      <c r="F163" s="82"/>
      <c r="G163" s="82"/>
      <c r="H163" s="84"/>
      <c r="I163" s="82"/>
      <c r="J163" s="82"/>
      <c r="K163" s="85"/>
      <c r="L163" s="84"/>
      <c r="M163" s="86"/>
      <c r="N163" s="82"/>
      <c r="O163" s="87"/>
      <c r="P163" s="87"/>
      <c r="Q163" s="87"/>
      <c r="R163" s="86"/>
    </row>
    <row r="164" ht="14.25" customHeight="1">
      <c r="A164" s="81"/>
      <c r="B164" s="82"/>
      <c r="C164" s="82"/>
      <c r="D164" s="83"/>
      <c r="E164" s="82"/>
      <c r="F164" s="82"/>
      <c r="G164" s="82"/>
      <c r="H164" s="84"/>
      <c r="I164" s="82"/>
      <c r="J164" s="82"/>
      <c r="K164" s="85"/>
      <c r="L164" s="84"/>
      <c r="M164" s="86"/>
      <c r="N164" s="82"/>
      <c r="O164" s="87"/>
      <c r="P164" s="87"/>
      <c r="Q164" s="87"/>
      <c r="R164" s="86"/>
    </row>
    <row r="165" ht="14.25" customHeight="1">
      <c r="A165" s="81"/>
      <c r="B165" s="82"/>
      <c r="C165" s="82"/>
      <c r="D165" s="83"/>
      <c r="E165" s="82"/>
      <c r="F165" s="82"/>
      <c r="G165" s="82"/>
      <c r="H165" s="84"/>
      <c r="I165" s="82"/>
      <c r="J165" s="82"/>
      <c r="K165" s="85"/>
      <c r="L165" s="84"/>
      <c r="M165" s="86"/>
      <c r="N165" s="82"/>
      <c r="O165" s="87"/>
      <c r="P165" s="87"/>
      <c r="Q165" s="87"/>
      <c r="R165" s="86"/>
    </row>
    <row r="166" ht="14.25" customHeight="1">
      <c r="A166" s="81"/>
      <c r="B166" s="82"/>
      <c r="C166" s="82"/>
      <c r="D166" s="83"/>
      <c r="E166" s="82"/>
      <c r="F166" s="82"/>
      <c r="G166" s="82"/>
      <c r="H166" s="84"/>
      <c r="I166" s="82"/>
      <c r="J166" s="82"/>
      <c r="K166" s="85"/>
      <c r="L166" s="84"/>
      <c r="M166" s="86"/>
      <c r="N166" s="82"/>
      <c r="O166" s="87"/>
      <c r="P166" s="87"/>
      <c r="Q166" s="87"/>
      <c r="R166" s="86"/>
    </row>
    <row r="167" ht="14.25" customHeight="1">
      <c r="A167" s="81"/>
      <c r="B167" s="82"/>
      <c r="C167" s="82"/>
      <c r="D167" s="83"/>
      <c r="E167" s="82"/>
      <c r="F167" s="82"/>
      <c r="G167" s="82"/>
      <c r="H167" s="84"/>
      <c r="I167" s="82"/>
      <c r="J167" s="82"/>
      <c r="K167" s="85"/>
      <c r="L167" s="84"/>
      <c r="M167" s="86"/>
      <c r="N167" s="82"/>
      <c r="O167" s="87"/>
      <c r="P167" s="87"/>
      <c r="Q167" s="87"/>
      <c r="R167" s="86"/>
    </row>
    <row r="168" ht="14.25" customHeight="1">
      <c r="A168" s="81"/>
      <c r="B168" s="82"/>
      <c r="C168" s="82"/>
      <c r="D168" s="83"/>
      <c r="E168" s="82"/>
      <c r="F168" s="82"/>
      <c r="G168" s="82"/>
      <c r="H168" s="84"/>
      <c r="I168" s="82"/>
      <c r="J168" s="82"/>
      <c r="K168" s="85"/>
      <c r="L168" s="84"/>
      <c r="M168" s="86"/>
      <c r="N168" s="82"/>
      <c r="O168" s="87"/>
      <c r="P168" s="87"/>
      <c r="Q168" s="87"/>
      <c r="R168" s="86"/>
    </row>
    <row r="169" ht="14.25" customHeight="1">
      <c r="A169" s="81"/>
      <c r="B169" s="82"/>
      <c r="C169" s="82"/>
      <c r="D169" s="83"/>
      <c r="E169" s="82"/>
      <c r="F169" s="82"/>
      <c r="G169" s="82"/>
      <c r="H169" s="84"/>
      <c r="I169" s="82"/>
      <c r="J169" s="82"/>
      <c r="K169" s="85"/>
      <c r="L169" s="84"/>
      <c r="M169" s="86"/>
      <c r="N169" s="82"/>
      <c r="O169" s="87"/>
      <c r="P169" s="87"/>
      <c r="Q169" s="87"/>
      <c r="R169" s="86"/>
    </row>
    <row r="170" ht="14.25" customHeight="1">
      <c r="A170" s="81"/>
      <c r="B170" s="82"/>
      <c r="C170" s="82"/>
      <c r="D170" s="83"/>
      <c r="E170" s="82"/>
      <c r="F170" s="82"/>
      <c r="G170" s="82"/>
      <c r="H170" s="84"/>
      <c r="I170" s="82"/>
      <c r="J170" s="82"/>
      <c r="K170" s="85"/>
      <c r="L170" s="84"/>
      <c r="M170" s="86"/>
      <c r="N170" s="82"/>
      <c r="O170" s="87"/>
      <c r="P170" s="87"/>
      <c r="Q170" s="87"/>
      <c r="R170" s="86"/>
    </row>
    <row r="171" ht="14.25" customHeight="1">
      <c r="A171" s="81"/>
      <c r="B171" s="82"/>
      <c r="C171" s="82"/>
      <c r="D171" s="83"/>
      <c r="E171" s="82"/>
      <c r="F171" s="82"/>
      <c r="G171" s="82"/>
      <c r="H171" s="84"/>
      <c r="I171" s="82"/>
      <c r="J171" s="82"/>
      <c r="K171" s="85"/>
      <c r="L171" s="84"/>
      <c r="M171" s="86"/>
      <c r="N171" s="82"/>
      <c r="O171" s="87"/>
      <c r="P171" s="87"/>
      <c r="Q171" s="87"/>
      <c r="R171" s="86"/>
    </row>
    <row r="172" ht="14.25" customHeight="1">
      <c r="A172" s="81"/>
      <c r="B172" s="82"/>
      <c r="C172" s="82"/>
      <c r="D172" s="83"/>
      <c r="E172" s="82"/>
      <c r="F172" s="82"/>
      <c r="G172" s="82"/>
      <c r="H172" s="84"/>
      <c r="I172" s="82"/>
      <c r="J172" s="82"/>
      <c r="K172" s="85"/>
      <c r="L172" s="84"/>
      <c r="M172" s="86"/>
      <c r="N172" s="82"/>
      <c r="O172" s="87"/>
      <c r="P172" s="87"/>
      <c r="Q172" s="87"/>
      <c r="R172" s="86"/>
    </row>
    <row r="173" ht="14.25" customHeight="1">
      <c r="A173" s="81"/>
      <c r="B173" s="82"/>
      <c r="C173" s="82"/>
      <c r="D173" s="83"/>
      <c r="E173" s="82"/>
      <c r="F173" s="82"/>
      <c r="G173" s="82"/>
      <c r="H173" s="84"/>
      <c r="I173" s="82"/>
      <c r="J173" s="82"/>
      <c r="K173" s="85"/>
      <c r="L173" s="84"/>
      <c r="M173" s="86"/>
      <c r="N173" s="82"/>
      <c r="O173" s="87"/>
      <c r="P173" s="87"/>
      <c r="Q173" s="87"/>
      <c r="R173" s="86"/>
    </row>
    <row r="174" ht="14.25" customHeight="1">
      <c r="A174" s="81"/>
      <c r="B174" s="82"/>
      <c r="C174" s="82"/>
      <c r="D174" s="83"/>
      <c r="E174" s="82"/>
      <c r="F174" s="82"/>
      <c r="G174" s="82"/>
      <c r="H174" s="84"/>
      <c r="I174" s="82"/>
      <c r="J174" s="82"/>
      <c r="K174" s="85"/>
      <c r="L174" s="84"/>
      <c r="M174" s="86"/>
      <c r="N174" s="82"/>
      <c r="O174" s="87"/>
      <c r="P174" s="87"/>
      <c r="Q174" s="87"/>
      <c r="R174" s="86"/>
    </row>
    <row r="175" ht="14.25" customHeight="1">
      <c r="A175" s="81"/>
      <c r="B175" s="82"/>
      <c r="C175" s="82"/>
      <c r="D175" s="83"/>
      <c r="E175" s="82"/>
      <c r="F175" s="82"/>
      <c r="G175" s="82"/>
      <c r="H175" s="84"/>
      <c r="I175" s="82"/>
      <c r="J175" s="82"/>
      <c r="K175" s="85"/>
      <c r="L175" s="84"/>
      <c r="M175" s="86"/>
      <c r="N175" s="82"/>
      <c r="O175" s="87"/>
      <c r="P175" s="87"/>
      <c r="Q175" s="87"/>
      <c r="R175" s="86"/>
    </row>
    <row r="176" ht="14.25" customHeight="1">
      <c r="A176" s="81"/>
      <c r="B176" s="82"/>
      <c r="C176" s="82"/>
      <c r="D176" s="83"/>
      <c r="E176" s="82"/>
      <c r="F176" s="82"/>
      <c r="G176" s="82"/>
      <c r="H176" s="84"/>
      <c r="I176" s="82"/>
      <c r="J176" s="82"/>
      <c r="K176" s="85"/>
      <c r="L176" s="84"/>
      <c r="M176" s="86"/>
      <c r="N176" s="82"/>
      <c r="O176" s="87"/>
      <c r="P176" s="87"/>
      <c r="Q176" s="87"/>
      <c r="R176" s="86"/>
    </row>
    <row r="177" ht="14.25" customHeight="1">
      <c r="A177" s="81"/>
      <c r="B177" s="82"/>
      <c r="C177" s="82"/>
      <c r="D177" s="83"/>
      <c r="E177" s="82"/>
      <c r="F177" s="82"/>
      <c r="G177" s="82"/>
      <c r="H177" s="84"/>
      <c r="I177" s="82"/>
      <c r="J177" s="82"/>
      <c r="K177" s="85"/>
      <c r="L177" s="84"/>
      <c r="M177" s="86"/>
      <c r="N177" s="82"/>
      <c r="O177" s="87"/>
      <c r="P177" s="87"/>
      <c r="Q177" s="87"/>
      <c r="R177" s="86"/>
    </row>
    <row r="178" ht="14.25" customHeight="1">
      <c r="A178" s="81"/>
      <c r="B178" s="82"/>
      <c r="C178" s="82"/>
      <c r="D178" s="83"/>
      <c r="E178" s="82"/>
      <c r="F178" s="82"/>
      <c r="G178" s="82"/>
      <c r="H178" s="84"/>
      <c r="I178" s="82"/>
      <c r="J178" s="82"/>
      <c r="K178" s="85"/>
      <c r="L178" s="84"/>
      <c r="M178" s="86"/>
      <c r="N178" s="82"/>
      <c r="O178" s="87"/>
      <c r="P178" s="87"/>
      <c r="Q178" s="87"/>
      <c r="R178" s="86"/>
    </row>
    <row r="179" ht="14.25" customHeight="1">
      <c r="A179" s="81"/>
      <c r="B179" s="82"/>
      <c r="C179" s="82"/>
      <c r="D179" s="83"/>
      <c r="E179" s="82"/>
      <c r="F179" s="82"/>
      <c r="G179" s="82"/>
      <c r="H179" s="84"/>
      <c r="I179" s="82"/>
      <c r="J179" s="82"/>
      <c r="K179" s="85"/>
      <c r="L179" s="84"/>
      <c r="M179" s="86"/>
      <c r="N179" s="82"/>
      <c r="O179" s="87"/>
      <c r="P179" s="87"/>
      <c r="Q179" s="87"/>
      <c r="R179" s="86"/>
    </row>
    <row r="180" ht="14.25" customHeight="1">
      <c r="A180" s="81"/>
      <c r="B180" s="82"/>
      <c r="C180" s="82"/>
      <c r="D180" s="83"/>
      <c r="E180" s="82"/>
      <c r="F180" s="82"/>
      <c r="G180" s="82"/>
      <c r="H180" s="84"/>
      <c r="I180" s="82"/>
      <c r="J180" s="82"/>
      <c r="K180" s="85"/>
      <c r="L180" s="84"/>
      <c r="M180" s="86"/>
      <c r="N180" s="82"/>
      <c r="O180" s="87"/>
      <c r="P180" s="87"/>
      <c r="Q180" s="87"/>
      <c r="R180" s="86"/>
    </row>
    <row r="181" ht="14.25" customHeight="1">
      <c r="A181" s="81"/>
      <c r="B181" s="82"/>
      <c r="C181" s="82"/>
      <c r="D181" s="83"/>
      <c r="E181" s="82"/>
      <c r="F181" s="82"/>
      <c r="G181" s="82"/>
      <c r="H181" s="84"/>
      <c r="I181" s="82"/>
      <c r="J181" s="82"/>
      <c r="K181" s="85"/>
      <c r="L181" s="84"/>
      <c r="M181" s="86"/>
      <c r="N181" s="82"/>
      <c r="O181" s="87"/>
      <c r="P181" s="87"/>
      <c r="Q181" s="87"/>
      <c r="R181" s="86"/>
    </row>
    <row r="182" ht="14.25" customHeight="1">
      <c r="A182" s="81"/>
      <c r="B182" s="82"/>
      <c r="C182" s="82"/>
      <c r="D182" s="83"/>
      <c r="E182" s="82"/>
      <c r="F182" s="82"/>
      <c r="G182" s="82"/>
      <c r="H182" s="84"/>
      <c r="I182" s="82"/>
      <c r="J182" s="82"/>
      <c r="K182" s="85"/>
      <c r="L182" s="84"/>
      <c r="M182" s="86"/>
      <c r="N182" s="82"/>
      <c r="O182" s="87"/>
      <c r="P182" s="87"/>
      <c r="Q182" s="87"/>
      <c r="R182" s="86"/>
    </row>
    <row r="183" ht="14.25" customHeight="1">
      <c r="A183" s="81"/>
      <c r="B183" s="82"/>
      <c r="C183" s="82"/>
      <c r="D183" s="83"/>
      <c r="E183" s="82"/>
      <c r="F183" s="82"/>
      <c r="G183" s="82"/>
      <c r="H183" s="84"/>
      <c r="I183" s="82"/>
      <c r="J183" s="82"/>
      <c r="K183" s="85"/>
      <c r="L183" s="84"/>
      <c r="M183" s="86"/>
      <c r="N183" s="82"/>
      <c r="O183" s="87"/>
      <c r="P183" s="87"/>
      <c r="Q183" s="87"/>
      <c r="R183" s="86"/>
    </row>
    <row r="184" ht="14.25" customHeight="1">
      <c r="A184" s="81"/>
      <c r="B184" s="82"/>
      <c r="C184" s="82"/>
      <c r="D184" s="83"/>
      <c r="E184" s="82"/>
      <c r="F184" s="82"/>
      <c r="G184" s="82"/>
      <c r="H184" s="84"/>
      <c r="I184" s="82"/>
      <c r="J184" s="82"/>
      <c r="K184" s="85"/>
      <c r="L184" s="84"/>
      <c r="M184" s="86"/>
      <c r="N184" s="82"/>
      <c r="O184" s="87"/>
      <c r="P184" s="87"/>
      <c r="Q184" s="87"/>
      <c r="R184" s="86"/>
    </row>
    <row r="185" ht="14.25" customHeight="1">
      <c r="A185" s="81"/>
      <c r="B185" s="82"/>
      <c r="C185" s="82"/>
      <c r="D185" s="83"/>
      <c r="E185" s="82"/>
      <c r="F185" s="82"/>
      <c r="G185" s="82"/>
      <c r="H185" s="84"/>
      <c r="I185" s="82"/>
      <c r="J185" s="82"/>
      <c r="K185" s="85"/>
      <c r="L185" s="84"/>
      <c r="M185" s="86"/>
      <c r="N185" s="82"/>
      <c r="O185" s="87"/>
      <c r="P185" s="87"/>
      <c r="Q185" s="87"/>
      <c r="R185" s="86"/>
    </row>
    <row r="186" ht="14.25" customHeight="1">
      <c r="A186" s="81"/>
      <c r="B186" s="82"/>
      <c r="C186" s="82"/>
      <c r="D186" s="83"/>
      <c r="E186" s="82"/>
      <c r="F186" s="82"/>
      <c r="G186" s="82"/>
      <c r="H186" s="84"/>
      <c r="I186" s="82"/>
      <c r="J186" s="82"/>
      <c r="K186" s="85"/>
      <c r="L186" s="84"/>
      <c r="M186" s="86"/>
      <c r="N186" s="82"/>
      <c r="O186" s="87"/>
      <c r="P186" s="87"/>
      <c r="Q186" s="87"/>
      <c r="R186" s="86"/>
    </row>
    <row r="187" ht="14.25" customHeight="1">
      <c r="A187" s="81"/>
      <c r="B187" s="82"/>
      <c r="C187" s="82"/>
      <c r="D187" s="83"/>
      <c r="E187" s="82"/>
      <c r="F187" s="82"/>
      <c r="G187" s="82"/>
      <c r="H187" s="84"/>
      <c r="I187" s="82"/>
      <c r="J187" s="82"/>
      <c r="K187" s="85"/>
      <c r="L187" s="84"/>
      <c r="M187" s="86"/>
      <c r="N187" s="82"/>
      <c r="O187" s="87"/>
      <c r="P187" s="87"/>
      <c r="Q187" s="87"/>
      <c r="R187" s="86"/>
    </row>
    <row r="188" ht="14.25" customHeight="1">
      <c r="A188" s="81"/>
      <c r="B188" s="82"/>
      <c r="C188" s="82"/>
      <c r="D188" s="83"/>
      <c r="E188" s="82"/>
      <c r="F188" s="82"/>
      <c r="G188" s="82"/>
      <c r="H188" s="84"/>
      <c r="I188" s="82"/>
      <c r="J188" s="82"/>
      <c r="K188" s="85"/>
      <c r="L188" s="84"/>
      <c r="M188" s="86"/>
      <c r="N188" s="82"/>
      <c r="O188" s="87"/>
      <c r="P188" s="87"/>
      <c r="Q188" s="87"/>
      <c r="R188" s="86"/>
    </row>
    <row r="189" ht="14.25" customHeight="1">
      <c r="A189" s="81"/>
      <c r="B189" s="82"/>
      <c r="C189" s="82"/>
      <c r="D189" s="83"/>
      <c r="E189" s="82"/>
      <c r="F189" s="82"/>
      <c r="G189" s="82"/>
      <c r="H189" s="84"/>
      <c r="I189" s="82"/>
      <c r="J189" s="82"/>
      <c r="K189" s="85"/>
      <c r="L189" s="84"/>
      <c r="M189" s="86"/>
      <c r="N189" s="82"/>
      <c r="O189" s="87"/>
      <c r="P189" s="87"/>
      <c r="Q189" s="87"/>
      <c r="R189" s="86"/>
    </row>
    <row r="190" ht="14.25" customHeight="1">
      <c r="A190" s="81"/>
      <c r="B190" s="82"/>
      <c r="C190" s="82"/>
      <c r="D190" s="83"/>
      <c r="E190" s="82"/>
      <c r="F190" s="82"/>
      <c r="G190" s="82"/>
      <c r="H190" s="84"/>
      <c r="I190" s="82"/>
      <c r="J190" s="82"/>
      <c r="K190" s="85"/>
      <c r="L190" s="84"/>
      <c r="M190" s="86"/>
      <c r="N190" s="82"/>
      <c r="O190" s="87"/>
      <c r="P190" s="87"/>
      <c r="Q190" s="87"/>
      <c r="R190" s="86"/>
    </row>
    <row r="191" ht="14.25" customHeight="1">
      <c r="A191" s="81"/>
      <c r="B191" s="82"/>
      <c r="C191" s="82"/>
      <c r="D191" s="83"/>
      <c r="E191" s="82"/>
      <c r="F191" s="82"/>
      <c r="G191" s="82"/>
      <c r="H191" s="84"/>
      <c r="I191" s="82"/>
      <c r="J191" s="82"/>
      <c r="K191" s="85"/>
      <c r="L191" s="84"/>
      <c r="M191" s="86"/>
      <c r="N191" s="82"/>
      <c r="O191" s="87"/>
      <c r="P191" s="87"/>
      <c r="Q191" s="87"/>
      <c r="R191" s="86"/>
    </row>
    <row r="192" ht="14.25" customHeight="1">
      <c r="A192" s="81"/>
      <c r="B192" s="82"/>
      <c r="C192" s="82"/>
      <c r="D192" s="83"/>
      <c r="E192" s="82"/>
      <c r="F192" s="82"/>
      <c r="G192" s="82"/>
      <c r="H192" s="84"/>
      <c r="I192" s="82"/>
      <c r="J192" s="82"/>
      <c r="K192" s="85"/>
      <c r="L192" s="84"/>
      <c r="M192" s="86"/>
      <c r="N192" s="82"/>
      <c r="O192" s="87"/>
      <c r="P192" s="87"/>
      <c r="Q192" s="87"/>
      <c r="R192" s="86"/>
    </row>
    <row r="193" ht="14.25" customHeight="1">
      <c r="A193" s="81"/>
      <c r="B193" s="82"/>
      <c r="C193" s="82"/>
      <c r="D193" s="83"/>
      <c r="E193" s="82"/>
      <c r="F193" s="82"/>
      <c r="G193" s="82"/>
      <c r="H193" s="84"/>
      <c r="I193" s="82"/>
      <c r="J193" s="82"/>
      <c r="K193" s="85"/>
      <c r="L193" s="84"/>
      <c r="M193" s="86"/>
      <c r="N193" s="82"/>
      <c r="O193" s="87"/>
      <c r="P193" s="87"/>
      <c r="Q193" s="87"/>
      <c r="R193" s="86"/>
    </row>
    <row r="194" ht="14.25" customHeight="1">
      <c r="A194" s="81"/>
      <c r="B194" s="82"/>
      <c r="C194" s="82"/>
      <c r="D194" s="83"/>
      <c r="E194" s="82"/>
      <c r="F194" s="82"/>
      <c r="G194" s="82"/>
      <c r="H194" s="84"/>
      <c r="I194" s="82"/>
      <c r="J194" s="82"/>
      <c r="K194" s="85"/>
      <c r="L194" s="84"/>
      <c r="M194" s="86"/>
      <c r="N194" s="82"/>
      <c r="O194" s="87"/>
      <c r="P194" s="87"/>
      <c r="Q194" s="87"/>
      <c r="R194" s="86"/>
    </row>
    <row r="195" ht="14.25" customHeight="1">
      <c r="A195" s="81"/>
      <c r="B195" s="82"/>
      <c r="C195" s="82"/>
      <c r="D195" s="83"/>
      <c r="E195" s="82"/>
      <c r="F195" s="82"/>
      <c r="G195" s="82"/>
      <c r="H195" s="84"/>
      <c r="I195" s="82"/>
      <c r="J195" s="82"/>
      <c r="K195" s="85"/>
      <c r="L195" s="84"/>
      <c r="M195" s="86"/>
      <c r="N195" s="82"/>
      <c r="O195" s="87"/>
      <c r="P195" s="87"/>
      <c r="Q195" s="87"/>
      <c r="R195" s="86"/>
    </row>
    <row r="196" ht="14.25" customHeight="1">
      <c r="A196" s="81"/>
      <c r="B196" s="82"/>
      <c r="C196" s="82"/>
      <c r="D196" s="83"/>
      <c r="E196" s="82"/>
      <c r="F196" s="82"/>
      <c r="G196" s="82"/>
      <c r="H196" s="84"/>
      <c r="I196" s="82"/>
      <c r="J196" s="82"/>
      <c r="K196" s="85"/>
      <c r="L196" s="84"/>
      <c r="M196" s="86"/>
      <c r="N196" s="82"/>
      <c r="O196" s="87"/>
      <c r="P196" s="87"/>
      <c r="Q196" s="87"/>
      <c r="R196" s="86"/>
    </row>
    <row r="197" ht="14.25" customHeight="1">
      <c r="A197" s="81"/>
      <c r="B197" s="82"/>
      <c r="C197" s="82"/>
      <c r="D197" s="83"/>
      <c r="E197" s="82"/>
      <c r="F197" s="82"/>
      <c r="G197" s="82"/>
      <c r="H197" s="84"/>
      <c r="I197" s="82"/>
      <c r="J197" s="82"/>
      <c r="K197" s="85"/>
      <c r="L197" s="84"/>
      <c r="M197" s="86"/>
      <c r="N197" s="82"/>
      <c r="O197" s="87"/>
      <c r="P197" s="87"/>
      <c r="Q197" s="87"/>
      <c r="R197" s="86"/>
    </row>
    <row r="198" ht="14.25" customHeight="1">
      <c r="A198" s="81"/>
      <c r="B198" s="82"/>
      <c r="C198" s="82"/>
      <c r="D198" s="83"/>
      <c r="E198" s="82"/>
      <c r="F198" s="82"/>
      <c r="G198" s="82"/>
      <c r="H198" s="84"/>
      <c r="I198" s="82"/>
      <c r="J198" s="82"/>
      <c r="K198" s="85"/>
      <c r="L198" s="84"/>
      <c r="M198" s="86"/>
      <c r="N198" s="82"/>
      <c r="O198" s="87"/>
      <c r="P198" s="87"/>
      <c r="Q198" s="87"/>
      <c r="R198" s="86"/>
    </row>
    <row r="199" ht="14.25" customHeight="1">
      <c r="A199" s="81"/>
      <c r="B199" s="82"/>
      <c r="C199" s="82"/>
      <c r="D199" s="83"/>
      <c r="E199" s="82"/>
      <c r="F199" s="82"/>
      <c r="G199" s="82"/>
      <c r="H199" s="84"/>
      <c r="I199" s="82"/>
      <c r="J199" s="82"/>
      <c r="K199" s="85"/>
      <c r="L199" s="84"/>
      <c r="M199" s="86"/>
      <c r="N199" s="82"/>
      <c r="O199" s="87"/>
      <c r="P199" s="87"/>
      <c r="Q199" s="87"/>
      <c r="R199" s="86"/>
    </row>
    <row r="200" ht="14.25" customHeight="1">
      <c r="A200" s="81"/>
      <c r="B200" s="82"/>
      <c r="C200" s="82"/>
      <c r="D200" s="83"/>
      <c r="E200" s="82"/>
      <c r="F200" s="82"/>
      <c r="G200" s="82"/>
      <c r="H200" s="84"/>
      <c r="I200" s="82"/>
      <c r="J200" s="82"/>
      <c r="K200" s="85"/>
      <c r="L200" s="84"/>
      <c r="M200" s="86"/>
      <c r="N200" s="82"/>
      <c r="O200" s="87"/>
      <c r="P200" s="87"/>
      <c r="Q200" s="87"/>
      <c r="R200" s="86"/>
    </row>
    <row r="201" ht="14.25" customHeight="1">
      <c r="A201" s="81"/>
      <c r="B201" s="82"/>
      <c r="C201" s="82"/>
      <c r="D201" s="83"/>
      <c r="E201" s="82"/>
      <c r="F201" s="82"/>
      <c r="G201" s="82"/>
      <c r="H201" s="84"/>
      <c r="I201" s="82"/>
      <c r="J201" s="82"/>
      <c r="K201" s="85"/>
      <c r="L201" s="84"/>
      <c r="M201" s="86"/>
      <c r="N201" s="82"/>
      <c r="O201" s="87"/>
      <c r="P201" s="87"/>
      <c r="Q201" s="87"/>
      <c r="R201" s="86"/>
    </row>
    <row r="202" ht="14.25" customHeight="1">
      <c r="A202" s="81"/>
      <c r="B202" s="82"/>
      <c r="C202" s="82"/>
      <c r="D202" s="83"/>
      <c r="E202" s="82"/>
      <c r="F202" s="82"/>
      <c r="G202" s="82"/>
      <c r="H202" s="84"/>
      <c r="I202" s="82"/>
      <c r="J202" s="82"/>
      <c r="K202" s="85"/>
      <c r="L202" s="84"/>
      <c r="M202" s="86"/>
      <c r="N202" s="82"/>
      <c r="O202" s="87"/>
      <c r="P202" s="87"/>
      <c r="Q202" s="87"/>
      <c r="R202" s="86"/>
    </row>
    <row r="203" ht="14.25" customHeight="1">
      <c r="A203" s="81"/>
      <c r="B203" s="82"/>
      <c r="C203" s="82"/>
      <c r="D203" s="83"/>
      <c r="E203" s="82"/>
      <c r="F203" s="82"/>
      <c r="G203" s="82"/>
      <c r="H203" s="84"/>
      <c r="I203" s="82"/>
      <c r="J203" s="82"/>
      <c r="K203" s="85"/>
      <c r="L203" s="84"/>
      <c r="M203" s="86"/>
      <c r="N203" s="82"/>
      <c r="O203" s="87"/>
      <c r="P203" s="87"/>
      <c r="Q203" s="87"/>
      <c r="R203" s="86"/>
    </row>
    <row r="204" ht="14.25" customHeight="1">
      <c r="A204" s="81"/>
      <c r="B204" s="82"/>
      <c r="C204" s="82"/>
      <c r="D204" s="83"/>
      <c r="E204" s="82"/>
      <c r="F204" s="82"/>
      <c r="G204" s="82"/>
      <c r="H204" s="84"/>
      <c r="I204" s="82"/>
      <c r="J204" s="82"/>
      <c r="K204" s="85"/>
      <c r="L204" s="84"/>
      <c r="M204" s="86"/>
      <c r="N204" s="82"/>
      <c r="O204" s="87"/>
      <c r="P204" s="87"/>
      <c r="Q204" s="87"/>
      <c r="R204" s="86"/>
    </row>
    <row r="205" ht="14.25" customHeight="1">
      <c r="A205" s="81"/>
      <c r="B205" s="82"/>
      <c r="C205" s="82"/>
      <c r="D205" s="83"/>
      <c r="E205" s="82"/>
      <c r="F205" s="82"/>
      <c r="G205" s="82"/>
      <c r="H205" s="84"/>
      <c r="I205" s="82"/>
      <c r="J205" s="82"/>
      <c r="K205" s="85"/>
      <c r="L205" s="84"/>
      <c r="M205" s="86"/>
      <c r="N205" s="82"/>
      <c r="O205" s="87"/>
      <c r="P205" s="87"/>
      <c r="Q205" s="87"/>
      <c r="R205" s="86"/>
    </row>
    <row r="206" ht="14.25" customHeight="1">
      <c r="A206" s="81"/>
      <c r="B206" s="82"/>
      <c r="C206" s="82"/>
      <c r="D206" s="83"/>
      <c r="E206" s="82"/>
      <c r="F206" s="82"/>
      <c r="G206" s="82"/>
      <c r="H206" s="84"/>
      <c r="I206" s="82"/>
      <c r="J206" s="82"/>
      <c r="K206" s="85"/>
      <c r="L206" s="84"/>
      <c r="M206" s="86"/>
      <c r="N206" s="82"/>
      <c r="O206" s="87"/>
      <c r="P206" s="87"/>
      <c r="Q206" s="87"/>
      <c r="R206" s="86"/>
    </row>
    <row r="207" ht="14.25" customHeight="1">
      <c r="A207" s="81"/>
      <c r="B207" s="82"/>
      <c r="C207" s="82"/>
      <c r="D207" s="83"/>
      <c r="E207" s="82"/>
      <c r="F207" s="82"/>
      <c r="G207" s="82"/>
      <c r="H207" s="84"/>
      <c r="I207" s="82"/>
      <c r="J207" s="82"/>
      <c r="K207" s="85"/>
      <c r="L207" s="84"/>
      <c r="M207" s="86"/>
      <c r="N207" s="82"/>
      <c r="O207" s="87"/>
      <c r="P207" s="87"/>
      <c r="Q207" s="87"/>
      <c r="R207" s="86"/>
    </row>
    <row r="208" ht="14.25" customHeight="1">
      <c r="A208" s="81"/>
      <c r="B208" s="82"/>
      <c r="C208" s="82"/>
      <c r="D208" s="83"/>
      <c r="E208" s="82"/>
      <c r="F208" s="82"/>
      <c r="G208" s="82"/>
      <c r="H208" s="84"/>
      <c r="I208" s="82"/>
      <c r="J208" s="82"/>
      <c r="K208" s="85"/>
      <c r="L208" s="84"/>
      <c r="M208" s="86"/>
      <c r="N208" s="82"/>
      <c r="O208" s="87"/>
      <c r="P208" s="87"/>
      <c r="Q208" s="87"/>
      <c r="R208" s="86"/>
    </row>
    <row r="209" ht="14.25" customHeight="1">
      <c r="A209" s="81"/>
      <c r="B209" s="82"/>
      <c r="C209" s="82"/>
      <c r="D209" s="83"/>
      <c r="E209" s="82"/>
      <c r="F209" s="82"/>
      <c r="G209" s="82"/>
      <c r="H209" s="84"/>
      <c r="I209" s="82"/>
      <c r="J209" s="82"/>
      <c r="K209" s="85"/>
      <c r="L209" s="84"/>
      <c r="M209" s="86"/>
      <c r="N209" s="82"/>
      <c r="O209" s="87"/>
      <c r="P209" s="87"/>
      <c r="Q209" s="87"/>
      <c r="R209" s="86"/>
    </row>
    <row r="210" ht="14.25" customHeight="1">
      <c r="A210" s="81"/>
      <c r="B210" s="82"/>
      <c r="C210" s="82"/>
      <c r="D210" s="83"/>
      <c r="E210" s="82"/>
      <c r="F210" s="82"/>
      <c r="G210" s="82"/>
      <c r="H210" s="84"/>
      <c r="I210" s="82"/>
      <c r="J210" s="82"/>
      <c r="K210" s="85"/>
      <c r="L210" s="84"/>
      <c r="M210" s="86"/>
      <c r="N210" s="82"/>
      <c r="O210" s="87"/>
      <c r="P210" s="87"/>
      <c r="Q210" s="87"/>
      <c r="R210" s="86"/>
    </row>
    <row r="211" ht="14.25" customHeight="1">
      <c r="A211" s="81"/>
      <c r="B211" s="82"/>
      <c r="C211" s="82"/>
      <c r="D211" s="83"/>
      <c r="E211" s="82"/>
      <c r="F211" s="82"/>
      <c r="G211" s="82"/>
      <c r="H211" s="84"/>
      <c r="I211" s="82"/>
      <c r="J211" s="82"/>
      <c r="K211" s="85"/>
      <c r="L211" s="84"/>
      <c r="M211" s="86"/>
      <c r="N211" s="82"/>
      <c r="O211" s="87"/>
      <c r="P211" s="87"/>
      <c r="Q211" s="87"/>
      <c r="R211" s="86"/>
    </row>
    <row r="212" ht="14.25" customHeight="1">
      <c r="A212" s="81"/>
      <c r="B212" s="82"/>
      <c r="C212" s="82"/>
      <c r="D212" s="83"/>
      <c r="E212" s="82"/>
      <c r="F212" s="82"/>
      <c r="G212" s="82"/>
      <c r="H212" s="84"/>
      <c r="I212" s="82"/>
      <c r="J212" s="82"/>
      <c r="K212" s="85"/>
      <c r="L212" s="84"/>
      <c r="M212" s="86"/>
      <c r="N212" s="82"/>
      <c r="O212" s="87"/>
      <c r="P212" s="87"/>
      <c r="Q212" s="87"/>
      <c r="R212" s="86"/>
    </row>
    <row r="213" ht="14.25" customHeight="1">
      <c r="A213" s="81"/>
      <c r="B213" s="82"/>
      <c r="C213" s="82"/>
      <c r="D213" s="83"/>
      <c r="E213" s="82"/>
      <c r="F213" s="82"/>
      <c r="G213" s="82"/>
      <c r="H213" s="84"/>
      <c r="I213" s="82"/>
      <c r="J213" s="82"/>
      <c r="K213" s="85"/>
      <c r="L213" s="84"/>
      <c r="M213" s="86"/>
      <c r="N213" s="82"/>
      <c r="O213" s="87"/>
      <c r="P213" s="87"/>
      <c r="Q213" s="87"/>
      <c r="R213" s="86"/>
    </row>
    <row r="214" ht="14.25" customHeight="1">
      <c r="A214" s="81"/>
      <c r="B214" s="82"/>
      <c r="C214" s="82"/>
      <c r="D214" s="83"/>
      <c r="E214" s="82"/>
      <c r="F214" s="82"/>
      <c r="G214" s="82"/>
      <c r="H214" s="84"/>
      <c r="I214" s="82"/>
      <c r="J214" s="82"/>
      <c r="K214" s="85"/>
      <c r="L214" s="84"/>
      <c r="M214" s="86"/>
      <c r="N214" s="82"/>
      <c r="O214" s="87"/>
      <c r="P214" s="87"/>
      <c r="Q214" s="87"/>
      <c r="R214" s="86"/>
    </row>
    <row r="215" ht="14.25" customHeight="1">
      <c r="A215" s="81"/>
      <c r="B215" s="82"/>
      <c r="C215" s="82"/>
      <c r="D215" s="83"/>
      <c r="E215" s="82"/>
      <c r="F215" s="82"/>
      <c r="G215" s="82"/>
      <c r="H215" s="84"/>
      <c r="I215" s="82"/>
      <c r="J215" s="82"/>
      <c r="K215" s="85"/>
      <c r="L215" s="84"/>
      <c r="M215" s="86"/>
      <c r="N215" s="82"/>
      <c r="O215" s="87"/>
      <c r="P215" s="87"/>
      <c r="Q215" s="87"/>
      <c r="R215" s="86"/>
    </row>
    <row r="216" ht="14.25" customHeight="1">
      <c r="A216" s="81"/>
      <c r="B216" s="82"/>
      <c r="C216" s="82"/>
      <c r="D216" s="83"/>
      <c r="E216" s="82"/>
      <c r="F216" s="82"/>
      <c r="G216" s="82"/>
      <c r="H216" s="84"/>
      <c r="I216" s="82"/>
      <c r="J216" s="82"/>
      <c r="K216" s="85"/>
      <c r="L216" s="84"/>
      <c r="M216" s="86"/>
      <c r="N216" s="82"/>
      <c r="O216" s="87"/>
      <c r="P216" s="87"/>
      <c r="Q216" s="87"/>
      <c r="R216" s="86"/>
    </row>
    <row r="217" ht="14.25" customHeight="1">
      <c r="A217" s="81"/>
      <c r="B217" s="82"/>
      <c r="C217" s="82"/>
      <c r="D217" s="83"/>
      <c r="E217" s="82"/>
      <c r="F217" s="82"/>
      <c r="G217" s="82"/>
      <c r="H217" s="84"/>
      <c r="I217" s="82"/>
      <c r="J217" s="82"/>
      <c r="K217" s="85"/>
      <c r="L217" s="84"/>
      <c r="M217" s="86"/>
      <c r="N217" s="82"/>
      <c r="O217" s="87"/>
      <c r="P217" s="87"/>
      <c r="Q217" s="87"/>
      <c r="R217" s="86"/>
    </row>
    <row r="218" ht="14.25" customHeight="1">
      <c r="A218" s="81"/>
      <c r="B218" s="82"/>
      <c r="C218" s="82"/>
      <c r="D218" s="83"/>
      <c r="E218" s="82"/>
      <c r="F218" s="82"/>
      <c r="G218" s="82"/>
      <c r="H218" s="84"/>
      <c r="I218" s="82"/>
      <c r="J218" s="82"/>
      <c r="K218" s="85"/>
      <c r="L218" s="84"/>
      <c r="M218" s="86"/>
      <c r="N218" s="82"/>
      <c r="O218" s="87"/>
      <c r="P218" s="87"/>
      <c r="Q218" s="87"/>
      <c r="R218" s="86"/>
    </row>
    <row r="219" ht="14.25" customHeight="1">
      <c r="A219" s="81"/>
      <c r="B219" s="82"/>
      <c r="C219" s="82"/>
      <c r="D219" s="83"/>
      <c r="E219" s="82"/>
      <c r="F219" s="82"/>
      <c r="G219" s="82"/>
      <c r="H219" s="84"/>
      <c r="I219" s="82"/>
      <c r="J219" s="82"/>
      <c r="K219" s="85"/>
      <c r="L219" s="84"/>
      <c r="M219" s="86"/>
      <c r="N219" s="82"/>
      <c r="O219" s="87"/>
      <c r="P219" s="87"/>
      <c r="Q219" s="87"/>
      <c r="R219" s="86"/>
    </row>
    <row r="220" ht="14.25" customHeight="1">
      <c r="A220" s="81"/>
      <c r="B220" s="82"/>
      <c r="C220" s="82"/>
      <c r="D220" s="83"/>
      <c r="E220" s="82"/>
      <c r="F220" s="82"/>
      <c r="G220" s="82"/>
      <c r="H220" s="84"/>
      <c r="I220" s="82"/>
      <c r="J220" s="82"/>
      <c r="K220" s="85"/>
      <c r="L220" s="84"/>
      <c r="M220" s="86"/>
      <c r="N220" s="82"/>
      <c r="O220" s="87"/>
      <c r="P220" s="87"/>
      <c r="Q220" s="87"/>
      <c r="R220" s="86"/>
    </row>
    <row r="221" ht="14.25" customHeight="1">
      <c r="A221" s="81"/>
      <c r="B221" s="82"/>
      <c r="C221" s="82"/>
      <c r="D221" s="83"/>
      <c r="E221" s="82"/>
      <c r="F221" s="82"/>
      <c r="G221" s="82"/>
      <c r="H221" s="84"/>
      <c r="I221" s="82"/>
      <c r="J221" s="82"/>
      <c r="K221" s="85"/>
      <c r="L221" s="84"/>
      <c r="M221" s="86"/>
      <c r="N221" s="82"/>
      <c r="O221" s="87"/>
      <c r="P221" s="87"/>
      <c r="Q221" s="87"/>
      <c r="R221" s="86"/>
    </row>
    <row r="222" ht="14.25" customHeight="1">
      <c r="A222" s="81"/>
      <c r="B222" s="82"/>
      <c r="C222" s="82"/>
      <c r="D222" s="83"/>
      <c r="E222" s="82"/>
      <c r="F222" s="82"/>
      <c r="G222" s="82"/>
      <c r="H222" s="84"/>
      <c r="I222" s="82"/>
      <c r="J222" s="82"/>
      <c r="K222" s="85"/>
      <c r="L222" s="84"/>
      <c r="M222" s="86"/>
      <c r="N222" s="82"/>
      <c r="O222" s="87"/>
      <c r="P222" s="87"/>
      <c r="Q222" s="87"/>
      <c r="R222" s="86"/>
    </row>
    <row r="223" ht="14.25" customHeight="1">
      <c r="A223" s="81"/>
      <c r="B223" s="82"/>
      <c r="C223" s="82"/>
      <c r="D223" s="83"/>
      <c r="E223" s="82"/>
      <c r="F223" s="82"/>
      <c r="G223" s="82"/>
      <c r="H223" s="84"/>
      <c r="I223" s="82"/>
      <c r="J223" s="82"/>
      <c r="K223" s="85"/>
      <c r="L223" s="84"/>
      <c r="M223" s="86"/>
      <c r="N223" s="82"/>
      <c r="O223" s="87"/>
      <c r="P223" s="87"/>
      <c r="Q223" s="87"/>
      <c r="R223" s="86"/>
    </row>
    <row r="224" ht="14.25" customHeight="1">
      <c r="A224" s="81"/>
      <c r="B224" s="82"/>
      <c r="C224" s="82"/>
      <c r="D224" s="83"/>
      <c r="E224" s="82"/>
      <c r="F224" s="82"/>
      <c r="G224" s="82"/>
      <c r="H224" s="84"/>
      <c r="I224" s="82"/>
      <c r="J224" s="82"/>
      <c r="K224" s="85"/>
      <c r="L224" s="84"/>
      <c r="M224" s="86"/>
      <c r="N224" s="82"/>
      <c r="O224" s="87"/>
      <c r="P224" s="87"/>
      <c r="Q224" s="87"/>
      <c r="R224" s="86"/>
    </row>
    <row r="225" ht="14.25" customHeight="1">
      <c r="A225" s="81"/>
      <c r="B225" s="82"/>
      <c r="C225" s="82"/>
      <c r="D225" s="83"/>
      <c r="E225" s="82"/>
      <c r="F225" s="82"/>
      <c r="G225" s="82"/>
      <c r="H225" s="84"/>
      <c r="I225" s="82"/>
      <c r="J225" s="82"/>
      <c r="K225" s="85"/>
      <c r="L225" s="84"/>
      <c r="M225" s="86"/>
      <c r="N225" s="82"/>
      <c r="O225" s="87"/>
      <c r="P225" s="87"/>
      <c r="Q225" s="87"/>
      <c r="R225" s="86"/>
    </row>
    <row r="226" ht="14.25" customHeight="1">
      <c r="A226" s="81"/>
      <c r="B226" s="82"/>
      <c r="C226" s="82"/>
      <c r="D226" s="83"/>
      <c r="E226" s="82"/>
      <c r="F226" s="82"/>
      <c r="G226" s="82"/>
      <c r="H226" s="84"/>
      <c r="I226" s="82"/>
      <c r="J226" s="82"/>
      <c r="K226" s="85"/>
      <c r="L226" s="84"/>
      <c r="M226" s="86"/>
      <c r="N226" s="82"/>
      <c r="O226" s="87"/>
      <c r="P226" s="87"/>
      <c r="Q226" s="87"/>
      <c r="R226" s="86"/>
    </row>
    <row r="227" ht="14.25" customHeight="1">
      <c r="A227" s="81"/>
      <c r="B227" s="82"/>
      <c r="C227" s="82"/>
      <c r="D227" s="83"/>
      <c r="E227" s="82"/>
      <c r="F227" s="82"/>
      <c r="G227" s="82"/>
      <c r="H227" s="84"/>
      <c r="I227" s="82"/>
      <c r="J227" s="82"/>
      <c r="K227" s="85"/>
      <c r="L227" s="84"/>
      <c r="M227" s="86"/>
      <c r="N227" s="82"/>
      <c r="O227" s="87"/>
      <c r="P227" s="87"/>
      <c r="Q227" s="87"/>
      <c r="R227" s="86"/>
    </row>
    <row r="228" ht="14.25" customHeight="1">
      <c r="A228" s="81"/>
      <c r="B228" s="82"/>
      <c r="C228" s="82"/>
      <c r="D228" s="83"/>
      <c r="E228" s="82"/>
      <c r="F228" s="82"/>
      <c r="G228" s="82"/>
      <c r="H228" s="84"/>
      <c r="I228" s="82"/>
      <c r="J228" s="82"/>
      <c r="K228" s="85"/>
      <c r="L228" s="84"/>
      <c r="M228" s="86"/>
      <c r="N228" s="82"/>
      <c r="O228" s="87"/>
      <c r="P228" s="87"/>
      <c r="Q228" s="87"/>
      <c r="R228" s="86"/>
    </row>
    <row r="229" ht="14.25" customHeight="1">
      <c r="A229" s="81"/>
      <c r="B229" s="82"/>
      <c r="C229" s="82"/>
      <c r="D229" s="83"/>
      <c r="E229" s="82"/>
      <c r="F229" s="82"/>
      <c r="G229" s="82"/>
      <c r="H229" s="84"/>
      <c r="I229" s="82"/>
      <c r="J229" s="82"/>
      <c r="K229" s="85"/>
      <c r="L229" s="84"/>
      <c r="M229" s="86"/>
      <c r="N229" s="82"/>
      <c r="O229" s="87"/>
      <c r="P229" s="87"/>
      <c r="Q229" s="87"/>
      <c r="R229" s="86"/>
    </row>
    <row r="230" ht="14.25" customHeight="1">
      <c r="A230" s="81"/>
      <c r="B230" s="82"/>
      <c r="C230" s="82"/>
      <c r="D230" s="83"/>
      <c r="E230" s="82"/>
      <c r="F230" s="82"/>
      <c r="G230" s="82"/>
      <c r="H230" s="84"/>
      <c r="I230" s="82"/>
      <c r="J230" s="82"/>
      <c r="K230" s="85"/>
      <c r="L230" s="84"/>
      <c r="M230" s="86"/>
      <c r="N230" s="82"/>
      <c r="O230" s="87"/>
      <c r="P230" s="87"/>
      <c r="Q230" s="87"/>
      <c r="R230" s="86"/>
    </row>
    <row r="231" ht="14.25" customHeight="1">
      <c r="A231" s="81"/>
      <c r="B231" s="82"/>
      <c r="C231" s="82"/>
      <c r="D231" s="83"/>
      <c r="E231" s="82"/>
      <c r="F231" s="82"/>
      <c r="G231" s="82"/>
      <c r="H231" s="84"/>
      <c r="I231" s="82"/>
      <c r="J231" s="82"/>
      <c r="K231" s="85"/>
      <c r="L231" s="84"/>
      <c r="M231" s="86"/>
      <c r="N231" s="82"/>
      <c r="O231" s="87"/>
      <c r="P231" s="87"/>
      <c r="Q231" s="87"/>
      <c r="R231" s="86"/>
    </row>
    <row r="232" ht="14.25" customHeight="1">
      <c r="A232" s="81"/>
      <c r="B232" s="82"/>
      <c r="C232" s="82"/>
      <c r="D232" s="83"/>
      <c r="E232" s="82"/>
      <c r="F232" s="82"/>
      <c r="G232" s="82"/>
      <c r="H232" s="84"/>
      <c r="I232" s="82"/>
      <c r="J232" s="82"/>
      <c r="K232" s="85"/>
      <c r="L232" s="84"/>
      <c r="M232" s="86"/>
      <c r="N232" s="82"/>
      <c r="O232" s="87"/>
      <c r="P232" s="87"/>
      <c r="Q232" s="87"/>
      <c r="R232" s="86"/>
    </row>
    <row r="233" ht="14.25" customHeight="1">
      <c r="A233" s="81"/>
      <c r="B233" s="82"/>
      <c r="C233" s="82"/>
      <c r="D233" s="83"/>
      <c r="E233" s="82"/>
      <c r="F233" s="82"/>
      <c r="G233" s="82"/>
      <c r="H233" s="84"/>
      <c r="I233" s="82"/>
      <c r="J233" s="82"/>
      <c r="K233" s="85"/>
      <c r="L233" s="84"/>
      <c r="M233" s="86"/>
      <c r="N233" s="82"/>
      <c r="O233" s="87"/>
      <c r="P233" s="87"/>
      <c r="Q233" s="87"/>
      <c r="R233" s="86"/>
    </row>
    <row r="234" ht="14.25" customHeight="1">
      <c r="A234" s="81"/>
      <c r="B234" s="82"/>
      <c r="C234" s="82"/>
      <c r="D234" s="83"/>
      <c r="E234" s="82"/>
      <c r="F234" s="82"/>
      <c r="G234" s="82"/>
      <c r="H234" s="84"/>
      <c r="I234" s="82"/>
      <c r="J234" s="82"/>
      <c r="K234" s="85"/>
      <c r="L234" s="84"/>
      <c r="M234" s="86"/>
      <c r="N234" s="82"/>
      <c r="O234" s="87"/>
      <c r="P234" s="87"/>
      <c r="Q234" s="87"/>
      <c r="R234" s="86"/>
    </row>
    <row r="235" ht="14.25" customHeight="1">
      <c r="A235" s="81"/>
      <c r="B235" s="82"/>
      <c r="C235" s="82"/>
      <c r="D235" s="83"/>
      <c r="E235" s="82"/>
      <c r="F235" s="82"/>
      <c r="G235" s="82"/>
      <c r="H235" s="84"/>
      <c r="I235" s="82"/>
      <c r="J235" s="82"/>
      <c r="K235" s="85"/>
      <c r="L235" s="84"/>
      <c r="M235" s="86"/>
      <c r="N235" s="82"/>
      <c r="O235" s="87"/>
      <c r="P235" s="87"/>
      <c r="Q235" s="87"/>
      <c r="R235" s="86"/>
    </row>
    <row r="236" ht="14.25" customHeight="1">
      <c r="A236" s="81"/>
      <c r="B236" s="82"/>
      <c r="C236" s="82"/>
      <c r="D236" s="83"/>
      <c r="E236" s="82"/>
      <c r="F236" s="82"/>
      <c r="G236" s="82"/>
      <c r="H236" s="84"/>
      <c r="I236" s="82"/>
      <c r="J236" s="82"/>
      <c r="K236" s="85"/>
      <c r="L236" s="84"/>
      <c r="M236" s="86"/>
      <c r="N236" s="82"/>
      <c r="O236" s="87"/>
      <c r="P236" s="87"/>
      <c r="Q236" s="87"/>
      <c r="R236" s="86"/>
    </row>
    <row r="237" ht="14.25" customHeight="1">
      <c r="A237" s="81"/>
      <c r="B237" s="82"/>
      <c r="C237" s="82"/>
      <c r="D237" s="83"/>
      <c r="E237" s="82"/>
      <c r="F237" s="82"/>
      <c r="G237" s="82"/>
      <c r="H237" s="84"/>
      <c r="I237" s="82"/>
      <c r="J237" s="82"/>
      <c r="K237" s="85"/>
      <c r="L237" s="84"/>
      <c r="M237" s="86"/>
      <c r="N237" s="82"/>
      <c r="O237" s="87"/>
      <c r="P237" s="87"/>
      <c r="Q237" s="87"/>
      <c r="R237" s="86"/>
    </row>
    <row r="238" ht="14.25" customHeight="1">
      <c r="A238" s="81"/>
      <c r="B238" s="82"/>
      <c r="C238" s="82"/>
      <c r="D238" s="83"/>
      <c r="E238" s="82"/>
      <c r="F238" s="82"/>
      <c r="G238" s="82"/>
      <c r="H238" s="84"/>
      <c r="I238" s="82"/>
      <c r="J238" s="82"/>
      <c r="K238" s="85"/>
      <c r="L238" s="84"/>
      <c r="M238" s="86"/>
      <c r="N238" s="82"/>
      <c r="O238" s="87"/>
      <c r="P238" s="87"/>
      <c r="Q238" s="87"/>
      <c r="R238" s="86"/>
    </row>
    <row r="239" ht="14.25" customHeight="1">
      <c r="A239" s="81"/>
      <c r="B239" s="82"/>
      <c r="C239" s="82"/>
      <c r="D239" s="83"/>
      <c r="E239" s="82"/>
      <c r="F239" s="82"/>
      <c r="G239" s="82"/>
      <c r="H239" s="84"/>
      <c r="I239" s="82"/>
      <c r="J239" s="82"/>
      <c r="K239" s="85"/>
      <c r="L239" s="84"/>
      <c r="M239" s="86"/>
      <c r="N239" s="82"/>
      <c r="O239" s="87"/>
      <c r="P239" s="87"/>
      <c r="Q239" s="87"/>
      <c r="R239" s="86"/>
    </row>
    <row r="240" ht="14.25" customHeight="1">
      <c r="A240" s="81"/>
      <c r="B240" s="82"/>
      <c r="C240" s="82"/>
      <c r="D240" s="83"/>
      <c r="E240" s="82"/>
      <c r="F240" s="82"/>
      <c r="G240" s="82"/>
      <c r="H240" s="84"/>
      <c r="I240" s="82"/>
      <c r="J240" s="82"/>
      <c r="K240" s="85"/>
      <c r="L240" s="84"/>
      <c r="M240" s="86"/>
      <c r="N240" s="82"/>
      <c r="O240" s="87"/>
      <c r="P240" s="87"/>
      <c r="Q240" s="87"/>
      <c r="R240" s="86"/>
    </row>
    <row r="241" ht="14.25" customHeight="1">
      <c r="A241" s="81"/>
      <c r="B241" s="82"/>
      <c r="C241" s="82"/>
      <c r="D241" s="83"/>
      <c r="E241" s="82"/>
      <c r="F241" s="82"/>
      <c r="G241" s="82"/>
      <c r="H241" s="84"/>
      <c r="I241" s="82"/>
      <c r="J241" s="82"/>
      <c r="K241" s="85"/>
      <c r="L241" s="84"/>
      <c r="M241" s="86"/>
      <c r="N241" s="82"/>
      <c r="O241" s="87"/>
      <c r="P241" s="87"/>
      <c r="Q241" s="87"/>
      <c r="R241" s="86"/>
    </row>
    <row r="242" ht="14.25" customHeight="1">
      <c r="A242" s="81"/>
      <c r="B242" s="82"/>
      <c r="C242" s="82"/>
      <c r="D242" s="83"/>
      <c r="E242" s="82"/>
      <c r="F242" s="82"/>
      <c r="G242" s="82"/>
      <c r="H242" s="84"/>
      <c r="I242" s="82"/>
      <c r="J242" s="82"/>
      <c r="K242" s="85"/>
      <c r="L242" s="84"/>
      <c r="M242" s="86"/>
      <c r="N242" s="82"/>
      <c r="O242" s="87"/>
      <c r="P242" s="87"/>
      <c r="Q242" s="87"/>
      <c r="R242" s="86"/>
    </row>
    <row r="243" ht="14.25" customHeight="1">
      <c r="A243" s="81"/>
      <c r="B243" s="82"/>
      <c r="C243" s="82"/>
      <c r="D243" s="83"/>
      <c r="E243" s="82"/>
      <c r="F243" s="82"/>
      <c r="G243" s="82"/>
      <c r="H243" s="84"/>
      <c r="I243" s="82"/>
      <c r="J243" s="82"/>
      <c r="K243" s="85"/>
      <c r="L243" s="84"/>
      <c r="M243" s="86"/>
      <c r="N243" s="82"/>
      <c r="O243" s="87"/>
      <c r="P243" s="87"/>
      <c r="Q243" s="87"/>
      <c r="R243" s="86"/>
    </row>
    <row r="244" ht="14.25" customHeight="1">
      <c r="A244" s="81"/>
      <c r="B244" s="82"/>
      <c r="C244" s="82"/>
      <c r="D244" s="83"/>
      <c r="E244" s="82"/>
      <c r="F244" s="82"/>
      <c r="G244" s="82"/>
      <c r="H244" s="84"/>
      <c r="I244" s="82"/>
      <c r="J244" s="82"/>
      <c r="K244" s="85"/>
      <c r="L244" s="84"/>
      <c r="M244" s="86"/>
      <c r="N244" s="82"/>
      <c r="O244" s="87"/>
      <c r="P244" s="87"/>
      <c r="Q244" s="87"/>
      <c r="R244" s="86"/>
    </row>
    <row r="245" ht="14.25" customHeight="1">
      <c r="A245" s="81"/>
      <c r="B245" s="82"/>
      <c r="C245" s="82"/>
      <c r="D245" s="83"/>
      <c r="E245" s="82"/>
      <c r="F245" s="82"/>
      <c r="G245" s="82"/>
      <c r="H245" s="84"/>
      <c r="I245" s="82"/>
      <c r="J245" s="82"/>
      <c r="K245" s="85"/>
      <c r="L245" s="84"/>
      <c r="M245" s="86"/>
      <c r="N245" s="82"/>
      <c r="O245" s="87"/>
      <c r="P245" s="87"/>
      <c r="Q245" s="87"/>
      <c r="R245" s="86"/>
    </row>
    <row r="246" ht="14.25" customHeight="1">
      <c r="A246" s="81"/>
      <c r="B246" s="82"/>
      <c r="C246" s="82"/>
      <c r="D246" s="83"/>
      <c r="E246" s="82"/>
      <c r="F246" s="82"/>
      <c r="G246" s="82"/>
      <c r="H246" s="84"/>
      <c r="I246" s="82"/>
      <c r="J246" s="82"/>
      <c r="K246" s="85"/>
      <c r="L246" s="84"/>
      <c r="M246" s="86"/>
      <c r="N246" s="82"/>
      <c r="O246" s="87"/>
      <c r="P246" s="87"/>
      <c r="Q246" s="87"/>
      <c r="R246" s="86"/>
    </row>
    <row r="247" ht="14.25" customHeight="1">
      <c r="A247" s="81"/>
      <c r="B247" s="82"/>
      <c r="C247" s="82"/>
      <c r="D247" s="83"/>
      <c r="E247" s="82"/>
      <c r="F247" s="82"/>
      <c r="G247" s="82"/>
      <c r="H247" s="84"/>
      <c r="I247" s="82"/>
      <c r="J247" s="82"/>
      <c r="K247" s="85"/>
      <c r="L247" s="84"/>
      <c r="M247" s="86"/>
      <c r="N247" s="82"/>
      <c r="O247" s="87"/>
      <c r="P247" s="87"/>
      <c r="Q247" s="87"/>
      <c r="R247" s="86"/>
    </row>
    <row r="248" ht="14.25" customHeight="1">
      <c r="A248" s="81"/>
      <c r="B248" s="82"/>
      <c r="C248" s="82"/>
      <c r="D248" s="83"/>
      <c r="E248" s="82"/>
      <c r="F248" s="82"/>
      <c r="G248" s="82"/>
      <c r="H248" s="84"/>
      <c r="I248" s="82"/>
      <c r="J248" s="82"/>
      <c r="K248" s="85"/>
      <c r="L248" s="84"/>
      <c r="M248" s="86"/>
      <c r="N248" s="82"/>
      <c r="O248" s="87"/>
      <c r="P248" s="87"/>
      <c r="Q248" s="87"/>
      <c r="R248" s="86"/>
    </row>
    <row r="249" ht="14.25" customHeight="1">
      <c r="A249" s="81"/>
      <c r="B249" s="82"/>
      <c r="C249" s="82"/>
      <c r="D249" s="83"/>
      <c r="E249" s="82"/>
      <c r="F249" s="82"/>
      <c r="G249" s="82"/>
      <c r="H249" s="84"/>
      <c r="I249" s="82"/>
      <c r="J249" s="82"/>
      <c r="K249" s="85"/>
      <c r="L249" s="84"/>
      <c r="M249" s="86"/>
      <c r="N249" s="82"/>
      <c r="O249" s="87"/>
      <c r="P249" s="87"/>
      <c r="Q249" s="87"/>
      <c r="R249" s="86"/>
    </row>
    <row r="250" ht="14.25" customHeight="1">
      <c r="A250" s="81"/>
      <c r="B250" s="82"/>
      <c r="C250" s="82"/>
      <c r="D250" s="83"/>
      <c r="E250" s="82"/>
      <c r="F250" s="82"/>
      <c r="G250" s="82"/>
      <c r="H250" s="84"/>
      <c r="I250" s="82"/>
      <c r="J250" s="82"/>
      <c r="K250" s="85"/>
      <c r="L250" s="84"/>
      <c r="M250" s="86"/>
      <c r="N250" s="82"/>
      <c r="O250" s="87"/>
      <c r="P250" s="87"/>
      <c r="Q250" s="87"/>
      <c r="R250" s="86"/>
    </row>
    <row r="251" ht="14.25" customHeight="1">
      <c r="A251" s="81"/>
      <c r="B251" s="82"/>
      <c r="C251" s="82"/>
      <c r="D251" s="83"/>
      <c r="E251" s="82"/>
      <c r="F251" s="82"/>
      <c r="G251" s="82"/>
      <c r="H251" s="84"/>
      <c r="I251" s="82"/>
      <c r="J251" s="82"/>
      <c r="K251" s="85"/>
      <c r="L251" s="84"/>
      <c r="M251" s="86"/>
      <c r="N251" s="82"/>
      <c r="O251" s="87"/>
      <c r="P251" s="87"/>
      <c r="Q251" s="87"/>
      <c r="R251" s="86"/>
    </row>
    <row r="252" ht="14.25" customHeight="1">
      <c r="A252" s="81"/>
      <c r="B252" s="82"/>
      <c r="C252" s="82"/>
      <c r="D252" s="83"/>
      <c r="E252" s="82"/>
      <c r="F252" s="82"/>
      <c r="G252" s="82"/>
      <c r="H252" s="84"/>
      <c r="I252" s="82"/>
      <c r="J252" s="82"/>
      <c r="K252" s="85"/>
      <c r="L252" s="84"/>
      <c r="M252" s="86"/>
      <c r="N252" s="82"/>
      <c r="O252" s="87"/>
      <c r="P252" s="87"/>
      <c r="Q252" s="87"/>
      <c r="R252" s="86"/>
    </row>
    <row r="253" ht="14.25" customHeight="1">
      <c r="A253" s="81"/>
      <c r="B253" s="82"/>
      <c r="C253" s="82"/>
      <c r="D253" s="83"/>
      <c r="E253" s="82"/>
      <c r="F253" s="82"/>
      <c r="G253" s="82"/>
      <c r="H253" s="84"/>
      <c r="I253" s="82"/>
      <c r="J253" s="82"/>
      <c r="K253" s="85"/>
      <c r="L253" s="84"/>
      <c r="M253" s="86"/>
      <c r="N253" s="82"/>
      <c r="O253" s="87"/>
      <c r="P253" s="87"/>
      <c r="Q253" s="87"/>
      <c r="R253" s="86"/>
    </row>
    <row r="254" ht="14.25" customHeight="1">
      <c r="A254" s="81"/>
      <c r="B254" s="82"/>
      <c r="C254" s="82"/>
      <c r="D254" s="83"/>
      <c r="E254" s="82"/>
      <c r="F254" s="82"/>
      <c r="G254" s="82"/>
      <c r="H254" s="84"/>
      <c r="I254" s="82"/>
      <c r="J254" s="82"/>
      <c r="K254" s="85"/>
      <c r="L254" s="84"/>
      <c r="M254" s="86"/>
      <c r="N254" s="82"/>
      <c r="O254" s="87"/>
      <c r="P254" s="87"/>
      <c r="Q254" s="87"/>
      <c r="R254" s="86"/>
    </row>
    <row r="255" ht="14.25" customHeight="1">
      <c r="A255" s="81"/>
      <c r="B255" s="82"/>
      <c r="C255" s="82"/>
      <c r="D255" s="83"/>
      <c r="E255" s="82"/>
      <c r="F255" s="82"/>
      <c r="G255" s="82"/>
      <c r="H255" s="84"/>
      <c r="I255" s="82"/>
      <c r="J255" s="82"/>
      <c r="K255" s="85"/>
      <c r="L255" s="84"/>
      <c r="M255" s="86"/>
      <c r="N255" s="82"/>
      <c r="O255" s="87"/>
      <c r="P255" s="87"/>
      <c r="Q255" s="87"/>
      <c r="R255" s="86"/>
    </row>
    <row r="256" ht="14.25" customHeight="1">
      <c r="A256" s="81"/>
      <c r="B256" s="82"/>
      <c r="C256" s="82"/>
      <c r="D256" s="83"/>
      <c r="E256" s="82"/>
      <c r="F256" s="82"/>
      <c r="G256" s="82"/>
      <c r="H256" s="84"/>
      <c r="I256" s="82"/>
      <c r="J256" s="82"/>
      <c r="K256" s="85"/>
      <c r="L256" s="84"/>
      <c r="M256" s="86"/>
      <c r="N256" s="82"/>
      <c r="O256" s="87"/>
      <c r="P256" s="87"/>
      <c r="Q256" s="87"/>
      <c r="R256" s="86"/>
    </row>
    <row r="257" ht="14.25" customHeight="1">
      <c r="A257" s="81"/>
      <c r="B257" s="82"/>
      <c r="C257" s="82"/>
      <c r="D257" s="83"/>
      <c r="E257" s="82"/>
      <c r="F257" s="82"/>
      <c r="G257" s="82"/>
      <c r="H257" s="84"/>
      <c r="I257" s="82"/>
      <c r="J257" s="82"/>
      <c r="K257" s="85"/>
      <c r="L257" s="84"/>
      <c r="M257" s="86"/>
      <c r="N257" s="82"/>
      <c r="O257" s="87"/>
      <c r="P257" s="87"/>
      <c r="Q257" s="87"/>
      <c r="R257" s="86"/>
    </row>
    <row r="258" ht="14.25" customHeight="1">
      <c r="A258" s="81"/>
      <c r="B258" s="82"/>
      <c r="C258" s="82"/>
      <c r="D258" s="83"/>
      <c r="E258" s="82"/>
      <c r="F258" s="82"/>
      <c r="G258" s="82"/>
      <c r="H258" s="84"/>
      <c r="I258" s="82"/>
      <c r="J258" s="82"/>
      <c r="K258" s="85"/>
      <c r="L258" s="84"/>
      <c r="M258" s="86"/>
      <c r="N258" s="82"/>
      <c r="O258" s="87"/>
      <c r="P258" s="87"/>
      <c r="Q258" s="87"/>
      <c r="R258" s="86"/>
    </row>
    <row r="259" ht="14.25" customHeight="1">
      <c r="A259" s="81"/>
      <c r="B259" s="82"/>
      <c r="C259" s="82"/>
      <c r="D259" s="83"/>
      <c r="E259" s="82"/>
      <c r="F259" s="82"/>
      <c r="G259" s="82"/>
      <c r="H259" s="84"/>
      <c r="I259" s="82"/>
      <c r="J259" s="82"/>
      <c r="K259" s="85"/>
      <c r="L259" s="84"/>
      <c r="M259" s="86"/>
      <c r="N259" s="82"/>
      <c r="O259" s="87"/>
      <c r="P259" s="87"/>
      <c r="Q259" s="87"/>
      <c r="R259" s="86"/>
    </row>
    <row r="260" ht="14.25" customHeight="1">
      <c r="A260" s="81"/>
      <c r="B260" s="82"/>
      <c r="C260" s="82"/>
      <c r="D260" s="83"/>
      <c r="E260" s="82"/>
      <c r="F260" s="82"/>
      <c r="G260" s="82"/>
      <c r="H260" s="84"/>
      <c r="I260" s="82"/>
      <c r="J260" s="82"/>
      <c r="K260" s="85"/>
      <c r="L260" s="84"/>
      <c r="M260" s="86"/>
      <c r="N260" s="82"/>
      <c r="O260" s="87"/>
      <c r="P260" s="87"/>
      <c r="Q260" s="87"/>
      <c r="R260" s="86"/>
    </row>
    <row r="261" ht="14.25" customHeight="1">
      <c r="A261" s="81"/>
      <c r="B261" s="82"/>
      <c r="C261" s="82"/>
      <c r="D261" s="83"/>
      <c r="E261" s="82"/>
      <c r="F261" s="82"/>
      <c r="G261" s="82"/>
      <c r="H261" s="84"/>
      <c r="I261" s="82"/>
      <c r="J261" s="82"/>
      <c r="K261" s="85"/>
      <c r="L261" s="84"/>
      <c r="M261" s="86"/>
      <c r="N261" s="82"/>
      <c r="O261" s="87"/>
      <c r="P261" s="87"/>
      <c r="Q261" s="87"/>
      <c r="R261" s="86"/>
    </row>
    <row r="262" ht="14.25" customHeight="1">
      <c r="A262" s="81"/>
      <c r="B262" s="82"/>
      <c r="C262" s="82"/>
      <c r="D262" s="83"/>
      <c r="E262" s="82"/>
      <c r="F262" s="82"/>
      <c r="G262" s="82"/>
      <c r="H262" s="84"/>
      <c r="I262" s="82"/>
      <c r="J262" s="82"/>
      <c r="K262" s="85"/>
      <c r="L262" s="84"/>
      <c r="M262" s="86"/>
      <c r="N262" s="82"/>
      <c r="O262" s="87"/>
      <c r="P262" s="87"/>
      <c r="Q262" s="87"/>
      <c r="R262" s="86"/>
    </row>
    <row r="263" ht="14.25" customHeight="1">
      <c r="A263" s="81"/>
      <c r="B263" s="82"/>
      <c r="C263" s="82"/>
      <c r="D263" s="83"/>
      <c r="E263" s="82"/>
      <c r="F263" s="82"/>
      <c r="G263" s="82"/>
      <c r="H263" s="84"/>
      <c r="I263" s="82"/>
      <c r="J263" s="82"/>
      <c r="K263" s="85"/>
      <c r="L263" s="84"/>
      <c r="M263" s="86"/>
      <c r="N263" s="82"/>
      <c r="O263" s="87"/>
      <c r="P263" s="87"/>
      <c r="Q263" s="87"/>
      <c r="R263" s="86"/>
    </row>
    <row r="264" ht="14.25" customHeight="1">
      <c r="A264" s="81"/>
      <c r="B264" s="82"/>
      <c r="C264" s="82"/>
      <c r="D264" s="83"/>
      <c r="E264" s="82"/>
      <c r="F264" s="82"/>
      <c r="G264" s="82"/>
      <c r="H264" s="84"/>
      <c r="I264" s="82"/>
      <c r="J264" s="82"/>
      <c r="K264" s="85"/>
      <c r="L264" s="84"/>
      <c r="M264" s="86"/>
      <c r="N264" s="82"/>
      <c r="O264" s="87"/>
      <c r="P264" s="87"/>
      <c r="Q264" s="87"/>
      <c r="R264" s="86"/>
    </row>
    <row r="265" ht="14.25" customHeight="1">
      <c r="A265" s="81"/>
      <c r="B265" s="82"/>
      <c r="C265" s="82"/>
      <c r="D265" s="83"/>
      <c r="E265" s="82"/>
      <c r="F265" s="82"/>
      <c r="G265" s="82"/>
      <c r="H265" s="84"/>
      <c r="I265" s="82"/>
      <c r="J265" s="82"/>
      <c r="K265" s="85"/>
      <c r="L265" s="84"/>
      <c r="M265" s="86"/>
      <c r="N265" s="82"/>
      <c r="O265" s="87"/>
      <c r="P265" s="87"/>
      <c r="Q265" s="87"/>
      <c r="R265" s="86"/>
    </row>
    <row r="266" ht="14.25" customHeight="1">
      <c r="A266" s="81"/>
      <c r="B266" s="82"/>
      <c r="C266" s="82"/>
      <c r="D266" s="83"/>
      <c r="E266" s="82"/>
      <c r="F266" s="82"/>
      <c r="G266" s="82"/>
      <c r="H266" s="84"/>
      <c r="I266" s="82"/>
      <c r="J266" s="82"/>
      <c r="K266" s="85"/>
      <c r="L266" s="84"/>
      <c r="M266" s="86"/>
      <c r="N266" s="82"/>
      <c r="O266" s="87"/>
      <c r="P266" s="87"/>
      <c r="Q266" s="87"/>
      <c r="R266" s="86"/>
    </row>
    <row r="267" ht="14.25" customHeight="1">
      <c r="A267" s="81"/>
      <c r="B267" s="82"/>
      <c r="C267" s="82"/>
      <c r="D267" s="83"/>
      <c r="E267" s="82"/>
      <c r="F267" s="82"/>
      <c r="G267" s="82"/>
      <c r="H267" s="84"/>
      <c r="I267" s="82"/>
      <c r="J267" s="82"/>
      <c r="K267" s="85"/>
      <c r="L267" s="84"/>
      <c r="M267" s="86"/>
      <c r="N267" s="82"/>
      <c r="O267" s="87"/>
      <c r="P267" s="87"/>
      <c r="Q267" s="87"/>
      <c r="R267" s="86"/>
    </row>
    <row r="268" ht="14.25" customHeight="1">
      <c r="A268" s="81"/>
      <c r="B268" s="82"/>
      <c r="C268" s="82"/>
      <c r="D268" s="83"/>
      <c r="E268" s="82"/>
      <c r="F268" s="82"/>
      <c r="G268" s="82"/>
      <c r="H268" s="84"/>
      <c r="I268" s="82"/>
      <c r="J268" s="82"/>
      <c r="K268" s="85"/>
      <c r="L268" s="84"/>
      <c r="M268" s="86"/>
      <c r="N268" s="82"/>
      <c r="O268" s="87"/>
      <c r="P268" s="87"/>
      <c r="Q268" s="87"/>
      <c r="R268" s="86"/>
    </row>
    <row r="269" ht="14.25" customHeight="1">
      <c r="A269" s="81"/>
      <c r="B269" s="82"/>
      <c r="C269" s="82"/>
      <c r="D269" s="83"/>
      <c r="E269" s="82"/>
      <c r="F269" s="82"/>
      <c r="G269" s="82"/>
      <c r="H269" s="84"/>
      <c r="I269" s="82"/>
      <c r="J269" s="82"/>
      <c r="K269" s="85"/>
      <c r="L269" s="84"/>
      <c r="M269" s="86"/>
      <c r="N269" s="82"/>
      <c r="O269" s="87"/>
      <c r="P269" s="87"/>
      <c r="Q269" s="87"/>
      <c r="R269" s="86"/>
    </row>
    <row r="270" ht="14.25" customHeight="1">
      <c r="A270" s="81"/>
      <c r="B270" s="82"/>
      <c r="C270" s="82"/>
      <c r="D270" s="83"/>
      <c r="E270" s="82"/>
      <c r="F270" s="82"/>
      <c r="G270" s="82"/>
      <c r="H270" s="84"/>
      <c r="I270" s="82"/>
      <c r="J270" s="82"/>
      <c r="K270" s="85"/>
      <c r="L270" s="84"/>
      <c r="M270" s="86"/>
      <c r="N270" s="82"/>
      <c r="O270" s="87"/>
      <c r="P270" s="87"/>
      <c r="Q270" s="87"/>
      <c r="R270" s="86"/>
    </row>
    <row r="271" ht="14.25" customHeight="1">
      <c r="A271" s="81"/>
      <c r="B271" s="82"/>
      <c r="C271" s="82"/>
      <c r="D271" s="83"/>
      <c r="E271" s="82"/>
      <c r="F271" s="82"/>
      <c r="G271" s="82"/>
      <c r="H271" s="84"/>
      <c r="I271" s="82"/>
      <c r="J271" s="82"/>
      <c r="K271" s="85"/>
      <c r="L271" s="84"/>
      <c r="M271" s="86"/>
      <c r="N271" s="82"/>
      <c r="O271" s="87"/>
      <c r="P271" s="87"/>
      <c r="Q271" s="87"/>
      <c r="R271" s="86"/>
    </row>
    <row r="272" ht="14.25" customHeight="1">
      <c r="A272" s="81"/>
      <c r="B272" s="82"/>
      <c r="C272" s="82"/>
      <c r="D272" s="83"/>
      <c r="E272" s="82"/>
      <c r="F272" s="82"/>
      <c r="G272" s="82"/>
      <c r="H272" s="84"/>
      <c r="I272" s="82"/>
      <c r="J272" s="82"/>
      <c r="K272" s="85"/>
      <c r="L272" s="84"/>
      <c r="M272" s="86"/>
      <c r="N272" s="82"/>
      <c r="O272" s="87"/>
      <c r="P272" s="87"/>
      <c r="Q272" s="87"/>
      <c r="R272" s="86"/>
    </row>
    <row r="273" ht="14.25" customHeight="1">
      <c r="A273" s="81"/>
      <c r="B273" s="82"/>
      <c r="C273" s="82"/>
      <c r="D273" s="83"/>
      <c r="E273" s="82"/>
      <c r="F273" s="82"/>
      <c r="G273" s="82"/>
      <c r="H273" s="84"/>
      <c r="I273" s="82"/>
      <c r="J273" s="82"/>
      <c r="K273" s="85"/>
      <c r="L273" s="84"/>
      <c r="M273" s="86"/>
      <c r="N273" s="82"/>
      <c r="O273" s="87"/>
      <c r="P273" s="87"/>
      <c r="Q273" s="87"/>
      <c r="R273" s="86"/>
    </row>
    <row r="274" ht="14.25" customHeight="1">
      <c r="A274" s="81"/>
      <c r="B274" s="82"/>
      <c r="C274" s="82"/>
      <c r="D274" s="83"/>
      <c r="E274" s="82"/>
      <c r="F274" s="82"/>
      <c r="G274" s="82"/>
      <c r="H274" s="84"/>
      <c r="I274" s="82"/>
      <c r="J274" s="82"/>
      <c r="K274" s="85"/>
      <c r="L274" s="84"/>
      <c r="M274" s="86"/>
      <c r="N274" s="82"/>
      <c r="O274" s="87"/>
      <c r="P274" s="87"/>
      <c r="Q274" s="87"/>
      <c r="R274" s="86"/>
    </row>
    <row r="275" ht="14.25" customHeight="1">
      <c r="A275" s="81"/>
      <c r="B275" s="82"/>
      <c r="C275" s="82"/>
      <c r="D275" s="83"/>
      <c r="E275" s="82"/>
      <c r="F275" s="82"/>
      <c r="G275" s="82"/>
      <c r="H275" s="84"/>
      <c r="I275" s="82"/>
      <c r="J275" s="82"/>
      <c r="K275" s="85"/>
      <c r="L275" s="84"/>
      <c r="M275" s="86"/>
      <c r="N275" s="82"/>
      <c r="O275" s="87"/>
      <c r="P275" s="87"/>
      <c r="Q275" s="87"/>
      <c r="R275" s="86"/>
    </row>
    <row r="276" ht="14.25" customHeight="1">
      <c r="A276" s="81"/>
      <c r="B276" s="82"/>
      <c r="C276" s="82"/>
      <c r="D276" s="83"/>
      <c r="E276" s="82"/>
      <c r="F276" s="82"/>
      <c r="G276" s="82"/>
      <c r="H276" s="84"/>
      <c r="I276" s="82"/>
      <c r="J276" s="82"/>
      <c r="K276" s="85"/>
      <c r="L276" s="84"/>
      <c r="M276" s="86"/>
      <c r="N276" s="82"/>
      <c r="O276" s="87"/>
      <c r="P276" s="87"/>
      <c r="Q276" s="87"/>
      <c r="R276" s="86"/>
    </row>
    <row r="277" ht="14.25" customHeight="1">
      <c r="A277" s="81"/>
      <c r="B277" s="82"/>
      <c r="C277" s="82"/>
      <c r="D277" s="83"/>
      <c r="E277" s="82"/>
      <c r="F277" s="82"/>
      <c r="G277" s="82"/>
      <c r="H277" s="84"/>
      <c r="I277" s="82"/>
      <c r="J277" s="82"/>
      <c r="K277" s="85"/>
      <c r="L277" s="84"/>
      <c r="M277" s="86"/>
      <c r="N277" s="82"/>
      <c r="O277" s="87"/>
      <c r="P277" s="87"/>
      <c r="Q277" s="87"/>
      <c r="R277" s="86"/>
    </row>
    <row r="278" ht="14.25" customHeight="1">
      <c r="A278" s="81"/>
      <c r="B278" s="82"/>
      <c r="C278" s="82"/>
      <c r="D278" s="83"/>
      <c r="E278" s="82"/>
      <c r="F278" s="82"/>
      <c r="G278" s="82"/>
      <c r="H278" s="84"/>
      <c r="I278" s="82"/>
      <c r="J278" s="82"/>
      <c r="K278" s="85"/>
      <c r="L278" s="84"/>
      <c r="M278" s="86"/>
      <c r="N278" s="82"/>
      <c r="O278" s="87"/>
      <c r="P278" s="87"/>
      <c r="Q278" s="87"/>
      <c r="R278" s="86"/>
    </row>
    <row r="279" ht="14.25" customHeight="1">
      <c r="A279" s="81"/>
      <c r="B279" s="82"/>
      <c r="C279" s="82"/>
      <c r="D279" s="83"/>
      <c r="E279" s="82"/>
      <c r="F279" s="82"/>
      <c r="G279" s="82"/>
      <c r="H279" s="84"/>
      <c r="I279" s="82"/>
      <c r="J279" s="82"/>
      <c r="K279" s="85"/>
      <c r="L279" s="84"/>
      <c r="M279" s="86"/>
      <c r="N279" s="82"/>
      <c r="O279" s="87"/>
      <c r="P279" s="87"/>
      <c r="Q279" s="87"/>
      <c r="R279" s="86"/>
    </row>
    <row r="280" ht="14.25" customHeight="1">
      <c r="A280" s="81"/>
      <c r="B280" s="82"/>
      <c r="C280" s="82"/>
      <c r="D280" s="83"/>
      <c r="E280" s="82"/>
      <c r="F280" s="82"/>
      <c r="G280" s="82"/>
      <c r="H280" s="84"/>
      <c r="I280" s="82"/>
      <c r="J280" s="82"/>
      <c r="K280" s="85"/>
      <c r="L280" s="84"/>
      <c r="M280" s="86"/>
      <c r="N280" s="82"/>
      <c r="O280" s="87"/>
      <c r="P280" s="87"/>
      <c r="Q280" s="87"/>
      <c r="R280" s="86"/>
    </row>
    <row r="281" ht="14.25" customHeight="1">
      <c r="A281" s="81"/>
      <c r="B281" s="82"/>
      <c r="C281" s="82"/>
      <c r="D281" s="83"/>
      <c r="E281" s="82"/>
      <c r="F281" s="82"/>
      <c r="G281" s="82"/>
      <c r="H281" s="84"/>
      <c r="I281" s="82"/>
      <c r="J281" s="82"/>
      <c r="K281" s="85"/>
      <c r="L281" s="84"/>
      <c r="M281" s="86"/>
      <c r="N281" s="82"/>
      <c r="O281" s="87"/>
      <c r="P281" s="87"/>
      <c r="Q281" s="87"/>
      <c r="R281" s="86"/>
    </row>
    <row r="282" ht="14.25" customHeight="1">
      <c r="A282" s="81"/>
      <c r="B282" s="82"/>
      <c r="C282" s="82"/>
      <c r="D282" s="83"/>
      <c r="E282" s="82"/>
      <c r="F282" s="82"/>
      <c r="G282" s="82"/>
      <c r="H282" s="84"/>
      <c r="I282" s="82"/>
      <c r="J282" s="82"/>
      <c r="K282" s="85"/>
      <c r="L282" s="84"/>
      <c r="M282" s="86"/>
      <c r="N282" s="82"/>
      <c r="O282" s="87"/>
      <c r="P282" s="87"/>
      <c r="Q282" s="87"/>
      <c r="R282" s="86"/>
    </row>
    <row r="283" ht="14.25" customHeight="1">
      <c r="A283" s="81"/>
      <c r="B283" s="82"/>
      <c r="C283" s="82"/>
      <c r="D283" s="83"/>
      <c r="E283" s="82"/>
      <c r="F283" s="82"/>
      <c r="G283" s="82"/>
      <c r="H283" s="84"/>
      <c r="I283" s="82"/>
      <c r="J283" s="82"/>
      <c r="K283" s="85"/>
      <c r="L283" s="84"/>
      <c r="M283" s="86"/>
      <c r="N283" s="82"/>
      <c r="O283" s="87"/>
      <c r="P283" s="87"/>
      <c r="Q283" s="87"/>
      <c r="R283" s="86"/>
    </row>
    <row r="284" ht="14.25" customHeight="1">
      <c r="A284" s="81"/>
      <c r="B284" s="82"/>
      <c r="C284" s="82"/>
      <c r="D284" s="83"/>
      <c r="E284" s="82"/>
      <c r="F284" s="82"/>
      <c r="G284" s="82"/>
      <c r="H284" s="84"/>
      <c r="I284" s="82"/>
      <c r="J284" s="82"/>
      <c r="K284" s="85"/>
      <c r="L284" s="84"/>
      <c r="M284" s="86"/>
      <c r="N284" s="82"/>
      <c r="O284" s="87"/>
      <c r="P284" s="87"/>
      <c r="Q284" s="87"/>
      <c r="R284" s="86"/>
    </row>
    <row r="285" ht="14.25" customHeight="1">
      <c r="A285" s="81"/>
      <c r="B285" s="82"/>
      <c r="C285" s="82"/>
      <c r="D285" s="83"/>
      <c r="E285" s="82"/>
      <c r="F285" s="82"/>
      <c r="G285" s="82"/>
      <c r="H285" s="84"/>
      <c r="I285" s="82"/>
      <c r="J285" s="82"/>
      <c r="K285" s="85"/>
      <c r="L285" s="84"/>
      <c r="M285" s="86"/>
      <c r="N285" s="82"/>
      <c r="O285" s="87"/>
      <c r="P285" s="87"/>
      <c r="Q285" s="87"/>
      <c r="R285" s="86"/>
    </row>
    <row r="286" ht="14.25" customHeight="1">
      <c r="A286" s="81"/>
      <c r="B286" s="82"/>
      <c r="C286" s="82"/>
      <c r="D286" s="83"/>
      <c r="E286" s="82"/>
      <c r="F286" s="82"/>
      <c r="G286" s="82"/>
      <c r="H286" s="84"/>
      <c r="I286" s="82"/>
      <c r="J286" s="82"/>
      <c r="K286" s="85"/>
      <c r="L286" s="84"/>
      <c r="M286" s="86"/>
      <c r="N286" s="82"/>
      <c r="O286" s="87"/>
      <c r="P286" s="87"/>
      <c r="Q286" s="87"/>
      <c r="R286" s="86"/>
    </row>
    <row r="287" ht="14.25" customHeight="1">
      <c r="A287" s="81"/>
      <c r="B287" s="82"/>
      <c r="C287" s="82"/>
      <c r="D287" s="83"/>
      <c r="E287" s="82"/>
      <c r="F287" s="82"/>
      <c r="G287" s="82"/>
      <c r="H287" s="84"/>
      <c r="I287" s="82"/>
      <c r="J287" s="82"/>
      <c r="K287" s="85"/>
      <c r="L287" s="84"/>
      <c r="M287" s="86"/>
      <c r="N287" s="82"/>
      <c r="O287" s="87"/>
      <c r="P287" s="87"/>
      <c r="Q287" s="87"/>
      <c r="R287" s="86"/>
    </row>
    <row r="288" ht="14.25" customHeight="1">
      <c r="A288" s="81"/>
      <c r="B288" s="82"/>
      <c r="C288" s="82"/>
      <c r="D288" s="83"/>
      <c r="E288" s="82"/>
      <c r="F288" s="82"/>
      <c r="G288" s="82"/>
      <c r="H288" s="84"/>
      <c r="I288" s="82"/>
      <c r="J288" s="82"/>
      <c r="K288" s="85"/>
      <c r="L288" s="84"/>
      <c r="M288" s="86"/>
      <c r="N288" s="82"/>
      <c r="O288" s="87"/>
      <c r="P288" s="87"/>
      <c r="Q288" s="87"/>
      <c r="R288" s="86"/>
    </row>
    <row r="289" ht="14.25" customHeight="1">
      <c r="A289" s="81"/>
      <c r="B289" s="82"/>
      <c r="C289" s="82"/>
      <c r="D289" s="83"/>
      <c r="E289" s="82"/>
      <c r="F289" s="82"/>
      <c r="G289" s="82"/>
      <c r="H289" s="84"/>
      <c r="I289" s="82"/>
      <c r="J289" s="82"/>
      <c r="K289" s="85"/>
      <c r="L289" s="84"/>
      <c r="M289" s="86"/>
      <c r="N289" s="82"/>
      <c r="O289" s="87"/>
      <c r="P289" s="87"/>
      <c r="Q289" s="87"/>
      <c r="R289" s="86"/>
    </row>
    <row r="290" ht="14.25" customHeight="1">
      <c r="A290" s="81"/>
      <c r="B290" s="82"/>
      <c r="C290" s="82"/>
      <c r="D290" s="83"/>
      <c r="E290" s="82"/>
      <c r="F290" s="82"/>
      <c r="G290" s="82"/>
      <c r="H290" s="84"/>
      <c r="I290" s="82"/>
      <c r="J290" s="82"/>
      <c r="K290" s="85"/>
      <c r="L290" s="84"/>
      <c r="M290" s="86"/>
      <c r="N290" s="82"/>
      <c r="O290" s="87"/>
      <c r="P290" s="87"/>
      <c r="Q290" s="87"/>
      <c r="R290" s="86"/>
    </row>
    <row r="291" ht="14.25" customHeight="1">
      <c r="A291" s="81"/>
      <c r="B291" s="82"/>
      <c r="C291" s="82"/>
      <c r="D291" s="83"/>
      <c r="E291" s="82"/>
      <c r="F291" s="82"/>
      <c r="G291" s="82"/>
      <c r="H291" s="84"/>
      <c r="I291" s="82"/>
      <c r="J291" s="82"/>
      <c r="K291" s="85"/>
      <c r="L291" s="84"/>
      <c r="M291" s="86"/>
      <c r="N291" s="82"/>
      <c r="O291" s="87"/>
      <c r="P291" s="87"/>
      <c r="Q291" s="87"/>
      <c r="R291" s="86"/>
    </row>
    <row r="292" ht="14.25" customHeight="1">
      <c r="A292" s="81"/>
      <c r="B292" s="82"/>
      <c r="C292" s="82"/>
      <c r="D292" s="83"/>
      <c r="E292" s="82"/>
      <c r="F292" s="82"/>
      <c r="G292" s="82"/>
      <c r="H292" s="84"/>
      <c r="I292" s="82"/>
      <c r="J292" s="82"/>
      <c r="K292" s="85"/>
      <c r="L292" s="84"/>
      <c r="M292" s="86"/>
      <c r="N292" s="82"/>
      <c r="O292" s="87"/>
      <c r="P292" s="87"/>
      <c r="Q292" s="87"/>
      <c r="R292" s="86"/>
    </row>
    <row r="293" ht="14.25" customHeight="1">
      <c r="A293" s="81"/>
      <c r="B293" s="82"/>
      <c r="C293" s="82"/>
      <c r="D293" s="83"/>
      <c r="E293" s="82"/>
      <c r="F293" s="82"/>
      <c r="G293" s="82"/>
      <c r="H293" s="84"/>
      <c r="I293" s="82"/>
      <c r="J293" s="82"/>
      <c r="K293" s="85"/>
      <c r="L293" s="84"/>
      <c r="M293" s="86"/>
      <c r="N293" s="82"/>
      <c r="O293" s="87"/>
      <c r="P293" s="87"/>
      <c r="Q293" s="87"/>
      <c r="R293" s="86"/>
    </row>
    <row r="294" ht="14.25" customHeight="1">
      <c r="A294" s="81"/>
      <c r="B294" s="82"/>
      <c r="C294" s="82"/>
      <c r="D294" s="83"/>
      <c r="E294" s="82"/>
      <c r="F294" s="82"/>
      <c r="G294" s="82"/>
      <c r="H294" s="84"/>
      <c r="I294" s="82"/>
      <c r="J294" s="82"/>
      <c r="K294" s="85"/>
      <c r="L294" s="84"/>
      <c r="M294" s="86"/>
      <c r="N294" s="82"/>
      <c r="O294" s="87"/>
      <c r="P294" s="87"/>
      <c r="Q294" s="87"/>
      <c r="R294" s="86"/>
    </row>
    <row r="295" ht="14.25" customHeight="1">
      <c r="A295" s="81"/>
      <c r="B295" s="82"/>
      <c r="C295" s="82"/>
      <c r="D295" s="83"/>
      <c r="E295" s="82"/>
      <c r="F295" s="82"/>
      <c r="G295" s="82"/>
      <c r="H295" s="84"/>
      <c r="I295" s="82"/>
      <c r="J295" s="82"/>
      <c r="K295" s="85"/>
      <c r="L295" s="84"/>
      <c r="M295" s="86"/>
      <c r="N295" s="82"/>
      <c r="O295" s="87"/>
      <c r="P295" s="87"/>
      <c r="Q295" s="87"/>
      <c r="R295" s="86"/>
    </row>
    <row r="296" ht="14.25" customHeight="1">
      <c r="A296" s="81"/>
      <c r="B296" s="82"/>
      <c r="C296" s="82"/>
      <c r="D296" s="83"/>
      <c r="E296" s="82"/>
      <c r="F296" s="82"/>
      <c r="G296" s="82"/>
      <c r="H296" s="84"/>
      <c r="I296" s="82"/>
      <c r="J296" s="82"/>
      <c r="K296" s="85"/>
      <c r="L296" s="84"/>
      <c r="M296" s="86"/>
      <c r="N296" s="82"/>
      <c r="O296" s="87"/>
      <c r="P296" s="87"/>
      <c r="Q296" s="87"/>
      <c r="R296" s="86"/>
    </row>
    <row r="297" ht="14.25" customHeight="1">
      <c r="A297" s="81"/>
      <c r="B297" s="82"/>
      <c r="C297" s="82"/>
      <c r="D297" s="83"/>
      <c r="E297" s="82"/>
      <c r="F297" s="82"/>
      <c r="G297" s="82"/>
      <c r="H297" s="84"/>
      <c r="I297" s="82"/>
      <c r="J297" s="82"/>
      <c r="K297" s="85"/>
      <c r="L297" s="84"/>
      <c r="M297" s="86"/>
      <c r="N297" s="82"/>
      <c r="O297" s="87"/>
      <c r="P297" s="87"/>
      <c r="Q297" s="87"/>
      <c r="R297" s="86"/>
    </row>
    <row r="298" ht="14.25" customHeight="1">
      <c r="A298" s="81"/>
      <c r="B298" s="82"/>
      <c r="C298" s="82"/>
      <c r="D298" s="83"/>
      <c r="E298" s="82"/>
      <c r="F298" s="82"/>
      <c r="G298" s="82"/>
      <c r="H298" s="84"/>
      <c r="I298" s="82"/>
      <c r="J298" s="82"/>
      <c r="K298" s="85"/>
      <c r="L298" s="84"/>
      <c r="M298" s="86"/>
      <c r="N298" s="82"/>
      <c r="O298" s="87"/>
      <c r="P298" s="87"/>
      <c r="Q298" s="87"/>
      <c r="R298" s="86"/>
    </row>
    <row r="299" ht="14.25" customHeight="1">
      <c r="A299" s="81"/>
      <c r="B299" s="82"/>
      <c r="C299" s="82"/>
      <c r="D299" s="83"/>
      <c r="E299" s="82"/>
      <c r="F299" s="82"/>
      <c r="G299" s="82"/>
      <c r="H299" s="84"/>
      <c r="I299" s="82"/>
      <c r="J299" s="82"/>
      <c r="K299" s="85"/>
      <c r="L299" s="84"/>
      <c r="M299" s="86"/>
      <c r="N299" s="82"/>
      <c r="O299" s="87"/>
      <c r="P299" s="87"/>
      <c r="Q299" s="87"/>
      <c r="R299" s="86"/>
    </row>
    <row r="300" ht="14.25" customHeight="1">
      <c r="A300" s="81"/>
      <c r="B300" s="82"/>
      <c r="C300" s="82"/>
      <c r="D300" s="83"/>
      <c r="E300" s="82"/>
      <c r="F300" s="82"/>
      <c r="G300" s="82"/>
      <c r="H300" s="84"/>
      <c r="I300" s="82"/>
      <c r="J300" s="82"/>
      <c r="K300" s="85"/>
      <c r="L300" s="84"/>
      <c r="M300" s="86"/>
      <c r="N300" s="82"/>
      <c r="O300" s="87"/>
      <c r="P300" s="87"/>
      <c r="Q300" s="87"/>
      <c r="R300" s="86"/>
    </row>
    <row r="301" ht="14.25" customHeight="1">
      <c r="A301" s="81"/>
      <c r="B301" s="82"/>
      <c r="C301" s="82"/>
      <c r="D301" s="83"/>
      <c r="E301" s="82"/>
      <c r="F301" s="82"/>
      <c r="G301" s="82"/>
      <c r="H301" s="84"/>
      <c r="I301" s="82"/>
      <c r="J301" s="82"/>
      <c r="K301" s="85"/>
      <c r="L301" s="84"/>
      <c r="M301" s="86"/>
      <c r="N301" s="82"/>
      <c r="O301" s="87"/>
      <c r="P301" s="87"/>
      <c r="Q301" s="87"/>
      <c r="R301" s="86"/>
    </row>
    <row r="302" ht="14.25" customHeight="1">
      <c r="A302" s="81"/>
      <c r="B302" s="82"/>
      <c r="C302" s="82"/>
      <c r="D302" s="83"/>
      <c r="E302" s="82"/>
      <c r="F302" s="82"/>
      <c r="G302" s="82"/>
      <c r="H302" s="84"/>
      <c r="I302" s="82"/>
      <c r="J302" s="82"/>
      <c r="K302" s="85"/>
      <c r="L302" s="84"/>
      <c r="M302" s="86"/>
      <c r="N302" s="82"/>
      <c r="O302" s="87"/>
      <c r="P302" s="87"/>
      <c r="Q302" s="87"/>
      <c r="R302" s="86"/>
    </row>
    <row r="303" ht="14.25" customHeight="1">
      <c r="A303" s="81"/>
      <c r="B303" s="82"/>
      <c r="C303" s="82"/>
      <c r="D303" s="83"/>
      <c r="E303" s="82"/>
      <c r="F303" s="82"/>
      <c r="G303" s="82"/>
      <c r="H303" s="84"/>
      <c r="I303" s="82"/>
      <c r="J303" s="82"/>
      <c r="K303" s="85"/>
      <c r="L303" s="84"/>
      <c r="M303" s="86"/>
      <c r="N303" s="82"/>
      <c r="O303" s="87"/>
      <c r="P303" s="87"/>
      <c r="Q303" s="87"/>
      <c r="R303" s="86"/>
    </row>
    <row r="304" ht="14.25" customHeight="1">
      <c r="A304" s="81"/>
      <c r="B304" s="82"/>
      <c r="C304" s="82"/>
      <c r="D304" s="83"/>
      <c r="E304" s="82"/>
      <c r="F304" s="82"/>
      <c r="G304" s="82"/>
      <c r="H304" s="84"/>
      <c r="I304" s="82"/>
      <c r="J304" s="82"/>
      <c r="K304" s="85"/>
      <c r="L304" s="84"/>
      <c r="M304" s="86"/>
      <c r="N304" s="82"/>
      <c r="O304" s="87"/>
      <c r="P304" s="87"/>
      <c r="Q304" s="87"/>
      <c r="R304" s="86"/>
    </row>
    <row r="305" ht="14.25" customHeight="1">
      <c r="A305" s="81"/>
      <c r="B305" s="82"/>
      <c r="C305" s="82"/>
      <c r="D305" s="83"/>
      <c r="E305" s="82"/>
      <c r="F305" s="82"/>
      <c r="G305" s="82"/>
      <c r="H305" s="84"/>
      <c r="I305" s="82"/>
      <c r="J305" s="82"/>
      <c r="K305" s="85"/>
      <c r="L305" s="84"/>
      <c r="M305" s="86"/>
      <c r="N305" s="82"/>
      <c r="O305" s="87"/>
      <c r="P305" s="87"/>
      <c r="Q305" s="87"/>
      <c r="R305" s="86"/>
    </row>
    <row r="306" ht="14.25" customHeight="1">
      <c r="A306" s="81"/>
      <c r="B306" s="82"/>
      <c r="C306" s="82"/>
      <c r="D306" s="83"/>
      <c r="E306" s="82"/>
      <c r="F306" s="82"/>
      <c r="G306" s="82"/>
      <c r="H306" s="84"/>
      <c r="I306" s="82"/>
      <c r="J306" s="82"/>
      <c r="K306" s="85"/>
      <c r="L306" s="84"/>
      <c r="M306" s="86"/>
      <c r="N306" s="82"/>
      <c r="O306" s="87"/>
      <c r="P306" s="87"/>
      <c r="Q306" s="87"/>
      <c r="R306" s="86"/>
    </row>
    <row r="307" ht="14.25" customHeight="1">
      <c r="A307" s="81"/>
      <c r="B307" s="82"/>
      <c r="C307" s="82"/>
      <c r="D307" s="83"/>
      <c r="E307" s="82"/>
      <c r="F307" s="82"/>
      <c r="G307" s="82"/>
      <c r="H307" s="84"/>
      <c r="I307" s="82"/>
      <c r="J307" s="82"/>
      <c r="K307" s="85"/>
      <c r="L307" s="84"/>
      <c r="M307" s="86"/>
      <c r="N307" s="82"/>
      <c r="O307" s="87"/>
      <c r="P307" s="87"/>
      <c r="Q307" s="87"/>
      <c r="R307" s="86"/>
    </row>
    <row r="308" ht="14.25" customHeight="1">
      <c r="A308" s="81"/>
      <c r="B308" s="82"/>
      <c r="C308" s="82"/>
      <c r="D308" s="83"/>
      <c r="E308" s="82"/>
      <c r="F308" s="82"/>
      <c r="G308" s="82"/>
      <c r="H308" s="84"/>
      <c r="I308" s="82"/>
      <c r="J308" s="82"/>
      <c r="K308" s="85"/>
      <c r="L308" s="84"/>
      <c r="M308" s="86"/>
      <c r="N308" s="82"/>
      <c r="O308" s="87"/>
      <c r="P308" s="87"/>
      <c r="Q308" s="87"/>
      <c r="R308" s="86"/>
    </row>
    <row r="309" ht="14.25" customHeight="1">
      <c r="A309" s="81"/>
      <c r="B309" s="82"/>
      <c r="C309" s="82"/>
      <c r="D309" s="83"/>
      <c r="E309" s="82"/>
      <c r="F309" s="82"/>
      <c r="G309" s="82"/>
      <c r="H309" s="84"/>
      <c r="I309" s="82"/>
      <c r="J309" s="82"/>
      <c r="K309" s="85"/>
      <c r="L309" s="84"/>
      <c r="M309" s="86"/>
      <c r="N309" s="82"/>
      <c r="O309" s="87"/>
      <c r="P309" s="87"/>
      <c r="Q309" s="87"/>
      <c r="R309" s="86"/>
    </row>
    <row r="310" ht="14.25" customHeight="1">
      <c r="A310" s="81"/>
      <c r="B310" s="82"/>
      <c r="C310" s="82"/>
      <c r="D310" s="83"/>
      <c r="E310" s="82"/>
      <c r="F310" s="82"/>
      <c r="G310" s="82"/>
      <c r="H310" s="84"/>
      <c r="I310" s="82"/>
      <c r="J310" s="82"/>
      <c r="K310" s="85"/>
      <c r="L310" s="84"/>
      <c r="M310" s="86"/>
      <c r="N310" s="82"/>
      <c r="O310" s="87"/>
      <c r="P310" s="87"/>
      <c r="Q310" s="87"/>
      <c r="R310" s="86"/>
    </row>
    <row r="311" ht="14.25" customHeight="1">
      <c r="A311" s="81"/>
      <c r="B311" s="82"/>
      <c r="C311" s="82"/>
      <c r="D311" s="83"/>
      <c r="E311" s="82"/>
      <c r="F311" s="82"/>
      <c r="G311" s="82"/>
      <c r="H311" s="84"/>
      <c r="I311" s="82"/>
      <c r="J311" s="82"/>
      <c r="K311" s="85"/>
      <c r="L311" s="84"/>
      <c r="M311" s="86"/>
      <c r="N311" s="82"/>
      <c r="O311" s="87"/>
      <c r="P311" s="87"/>
      <c r="Q311" s="87"/>
      <c r="R311" s="86"/>
    </row>
    <row r="312" ht="14.25" customHeight="1">
      <c r="A312" s="81"/>
      <c r="B312" s="82"/>
      <c r="C312" s="82"/>
      <c r="D312" s="83"/>
      <c r="E312" s="82"/>
      <c r="F312" s="82"/>
      <c r="G312" s="82"/>
      <c r="H312" s="84"/>
      <c r="I312" s="82"/>
      <c r="J312" s="82"/>
      <c r="K312" s="85"/>
      <c r="L312" s="84"/>
      <c r="M312" s="86"/>
      <c r="N312" s="82"/>
      <c r="O312" s="87"/>
      <c r="P312" s="87"/>
      <c r="Q312" s="87"/>
      <c r="R312" s="86"/>
    </row>
    <row r="313" ht="14.25" customHeight="1">
      <c r="A313" s="81"/>
      <c r="B313" s="82"/>
      <c r="C313" s="82"/>
      <c r="D313" s="83"/>
      <c r="E313" s="82"/>
      <c r="F313" s="82"/>
      <c r="G313" s="82"/>
      <c r="H313" s="84"/>
      <c r="I313" s="82"/>
      <c r="J313" s="82"/>
      <c r="K313" s="85"/>
      <c r="L313" s="84"/>
      <c r="M313" s="86"/>
      <c r="N313" s="82"/>
      <c r="O313" s="87"/>
      <c r="P313" s="87"/>
      <c r="Q313" s="87"/>
      <c r="R313" s="86"/>
    </row>
    <row r="314" ht="14.25" customHeight="1">
      <c r="A314" s="81"/>
      <c r="B314" s="82"/>
      <c r="C314" s="82"/>
      <c r="D314" s="83"/>
      <c r="E314" s="82"/>
      <c r="F314" s="82"/>
      <c r="G314" s="82"/>
      <c r="H314" s="84"/>
      <c r="I314" s="82"/>
      <c r="J314" s="82"/>
      <c r="K314" s="85"/>
      <c r="L314" s="84"/>
      <c r="M314" s="86"/>
      <c r="N314" s="82"/>
      <c r="O314" s="87"/>
      <c r="P314" s="87"/>
      <c r="Q314" s="87"/>
      <c r="R314" s="86"/>
    </row>
    <row r="315" ht="14.25" customHeight="1">
      <c r="A315" s="81"/>
      <c r="B315" s="82"/>
      <c r="C315" s="82"/>
      <c r="D315" s="83"/>
      <c r="E315" s="82"/>
      <c r="F315" s="82"/>
      <c r="G315" s="82"/>
      <c r="H315" s="84"/>
      <c r="I315" s="82"/>
      <c r="J315" s="82"/>
      <c r="K315" s="85"/>
      <c r="L315" s="84"/>
      <c r="M315" s="86"/>
      <c r="N315" s="82"/>
      <c r="O315" s="87"/>
      <c r="P315" s="87"/>
      <c r="Q315" s="87"/>
      <c r="R315" s="86"/>
    </row>
    <row r="316" ht="14.25" customHeight="1">
      <c r="A316" s="81"/>
      <c r="B316" s="82"/>
      <c r="C316" s="82"/>
      <c r="D316" s="83"/>
      <c r="E316" s="82"/>
      <c r="F316" s="82"/>
      <c r="G316" s="82"/>
      <c r="H316" s="84"/>
      <c r="I316" s="82"/>
      <c r="J316" s="82"/>
      <c r="K316" s="85"/>
      <c r="L316" s="84"/>
      <c r="M316" s="86"/>
      <c r="N316" s="82"/>
      <c r="O316" s="87"/>
      <c r="P316" s="87"/>
      <c r="Q316" s="87"/>
      <c r="R316" s="86"/>
    </row>
    <row r="317" ht="14.25" customHeight="1">
      <c r="A317" s="81"/>
      <c r="B317" s="82"/>
      <c r="C317" s="82"/>
      <c r="D317" s="83"/>
      <c r="E317" s="82"/>
      <c r="F317" s="82"/>
      <c r="G317" s="82"/>
      <c r="H317" s="84"/>
      <c r="I317" s="82"/>
      <c r="J317" s="82"/>
      <c r="K317" s="85"/>
      <c r="L317" s="84"/>
      <c r="M317" s="86"/>
      <c r="N317" s="82"/>
      <c r="O317" s="87"/>
      <c r="P317" s="87"/>
      <c r="Q317" s="87"/>
      <c r="R317" s="86"/>
    </row>
    <row r="318" ht="14.25" customHeight="1">
      <c r="A318" s="81"/>
      <c r="B318" s="82"/>
      <c r="C318" s="82"/>
      <c r="D318" s="83"/>
      <c r="E318" s="82"/>
      <c r="F318" s="82"/>
      <c r="G318" s="82"/>
      <c r="H318" s="84"/>
      <c r="I318" s="82"/>
      <c r="J318" s="82"/>
      <c r="K318" s="85"/>
      <c r="L318" s="84"/>
      <c r="M318" s="86"/>
      <c r="N318" s="82"/>
      <c r="O318" s="87"/>
      <c r="P318" s="87"/>
      <c r="Q318" s="87"/>
      <c r="R318" s="86"/>
    </row>
    <row r="319" ht="14.25" customHeight="1">
      <c r="A319" s="81"/>
      <c r="B319" s="82"/>
      <c r="C319" s="82"/>
      <c r="D319" s="83"/>
      <c r="E319" s="82"/>
      <c r="F319" s="82"/>
      <c r="G319" s="82"/>
      <c r="H319" s="84"/>
      <c r="I319" s="82"/>
      <c r="J319" s="82"/>
      <c r="K319" s="85"/>
      <c r="L319" s="84"/>
      <c r="M319" s="86"/>
      <c r="N319" s="82"/>
      <c r="O319" s="87"/>
      <c r="P319" s="87"/>
      <c r="Q319" s="87"/>
      <c r="R319" s="86"/>
    </row>
    <row r="320" ht="14.25" customHeight="1">
      <c r="A320" s="81"/>
      <c r="B320" s="82"/>
      <c r="C320" s="82"/>
      <c r="D320" s="83"/>
      <c r="E320" s="82"/>
      <c r="F320" s="82"/>
      <c r="G320" s="82"/>
      <c r="H320" s="84"/>
      <c r="I320" s="82"/>
      <c r="J320" s="82"/>
      <c r="K320" s="85"/>
      <c r="L320" s="84"/>
      <c r="M320" s="86"/>
      <c r="N320" s="82"/>
      <c r="O320" s="87"/>
      <c r="P320" s="87"/>
      <c r="Q320" s="87"/>
      <c r="R320" s="86"/>
    </row>
    <row r="321" ht="14.25" customHeight="1">
      <c r="A321" s="81"/>
      <c r="B321" s="82"/>
      <c r="C321" s="82"/>
      <c r="D321" s="83"/>
      <c r="E321" s="82"/>
      <c r="F321" s="82"/>
      <c r="G321" s="82"/>
      <c r="H321" s="84"/>
      <c r="I321" s="82"/>
      <c r="J321" s="82"/>
      <c r="K321" s="85"/>
      <c r="L321" s="84"/>
      <c r="M321" s="86"/>
      <c r="N321" s="82"/>
      <c r="O321" s="87"/>
      <c r="P321" s="87"/>
      <c r="Q321" s="87"/>
      <c r="R321" s="86"/>
    </row>
    <row r="322" ht="14.25" customHeight="1">
      <c r="A322" s="81"/>
      <c r="B322" s="82"/>
      <c r="C322" s="82"/>
      <c r="D322" s="83"/>
      <c r="E322" s="82"/>
      <c r="F322" s="82"/>
      <c r="G322" s="82"/>
      <c r="H322" s="84"/>
      <c r="I322" s="82"/>
      <c r="J322" s="82"/>
      <c r="K322" s="85"/>
      <c r="L322" s="84"/>
      <c r="M322" s="86"/>
      <c r="N322" s="82"/>
      <c r="O322" s="87"/>
      <c r="P322" s="87"/>
      <c r="Q322" s="87"/>
      <c r="R322" s="86"/>
    </row>
    <row r="323" ht="14.25" customHeight="1">
      <c r="A323" s="81"/>
      <c r="B323" s="82"/>
      <c r="C323" s="82"/>
      <c r="D323" s="83"/>
      <c r="E323" s="82"/>
      <c r="F323" s="82"/>
      <c r="G323" s="82"/>
      <c r="H323" s="84"/>
      <c r="I323" s="82"/>
      <c r="J323" s="82"/>
      <c r="K323" s="85"/>
      <c r="L323" s="84"/>
      <c r="M323" s="86"/>
      <c r="N323" s="82"/>
      <c r="O323" s="87"/>
      <c r="P323" s="87"/>
      <c r="Q323" s="87"/>
      <c r="R323" s="86"/>
    </row>
    <row r="324" ht="14.25" customHeight="1">
      <c r="A324" s="81"/>
      <c r="B324" s="82"/>
      <c r="C324" s="82"/>
      <c r="D324" s="83"/>
      <c r="E324" s="82"/>
      <c r="F324" s="82"/>
      <c r="G324" s="82"/>
      <c r="H324" s="84"/>
      <c r="I324" s="82"/>
      <c r="J324" s="82"/>
      <c r="K324" s="85"/>
      <c r="L324" s="84"/>
      <c r="M324" s="86"/>
      <c r="N324" s="82"/>
      <c r="O324" s="87"/>
      <c r="P324" s="87"/>
      <c r="Q324" s="87"/>
      <c r="R324" s="86"/>
    </row>
    <row r="325" ht="14.25" customHeight="1">
      <c r="A325" s="81"/>
      <c r="B325" s="82"/>
      <c r="C325" s="82"/>
      <c r="D325" s="83"/>
      <c r="E325" s="82"/>
      <c r="F325" s="82"/>
      <c r="G325" s="82"/>
      <c r="H325" s="84"/>
      <c r="I325" s="82"/>
      <c r="J325" s="82"/>
      <c r="K325" s="85"/>
      <c r="L325" s="84"/>
      <c r="M325" s="86"/>
      <c r="N325" s="82"/>
      <c r="O325" s="87"/>
      <c r="P325" s="87"/>
      <c r="Q325" s="87"/>
      <c r="R325" s="86"/>
    </row>
    <row r="326" ht="14.25" customHeight="1">
      <c r="A326" s="81"/>
      <c r="B326" s="82"/>
      <c r="C326" s="82"/>
      <c r="D326" s="83"/>
      <c r="E326" s="82"/>
      <c r="F326" s="82"/>
      <c r="G326" s="82"/>
      <c r="H326" s="84"/>
      <c r="I326" s="82"/>
      <c r="J326" s="82"/>
      <c r="K326" s="85"/>
      <c r="L326" s="84"/>
      <c r="M326" s="86"/>
      <c r="N326" s="82"/>
      <c r="O326" s="87"/>
      <c r="P326" s="87"/>
      <c r="Q326" s="87"/>
      <c r="R326" s="86"/>
    </row>
    <row r="327" ht="14.25" customHeight="1">
      <c r="A327" s="81"/>
      <c r="B327" s="82"/>
      <c r="C327" s="82"/>
      <c r="D327" s="83"/>
      <c r="E327" s="82"/>
      <c r="F327" s="82"/>
      <c r="G327" s="82"/>
      <c r="H327" s="84"/>
      <c r="I327" s="82"/>
      <c r="J327" s="82"/>
      <c r="K327" s="85"/>
      <c r="L327" s="84"/>
      <c r="M327" s="86"/>
      <c r="N327" s="82"/>
      <c r="O327" s="87"/>
      <c r="P327" s="87"/>
      <c r="Q327" s="87"/>
      <c r="R327" s="86"/>
    </row>
    <row r="328" ht="14.25" customHeight="1">
      <c r="A328" s="81"/>
      <c r="B328" s="82"/>
      <c r="C328" s="82"/>
      <c r="D328" s="83"/>
      <c r="E328" s="82"/>
      <c r="F328" s="82"/>
      <c r="G328" s="82"/>
      <c r="H328" s="84"/>
      <c r="I328" s="82"/>
      <c r="J328" s="82"/>
      <c r="K328" s="85"/>
      <c r="L328" s="84"/>
      <c r="M328" s="86"/>
      <c r="N328" s="82"/>
      <c r="O328" s="87"/>
      <c r="P328" s="87"/>
      <c r="Q328" s="87"/>
      <c r="R328" s="86"/>
    </row>
    <row r="329" ht="14.25" customHeight="1">
      <c r="A329" s="81"/>
      <c r="B329" s="82"/>
      <c r="C329" s="82"/>
      <c r="D329" s="83"/>
      <c r="E329" s="82"/>
      <c r="F329" s="82"/>
      <c r="G329" s="82"/>
      <c r="H329" s="84"/>
      <c r="I329" s="82"/>
      <c r="J329" s="82"/>
      <c r="K329" s="85"/>
      <c r="L329" s="84"/>
      <c r="M329" s="86"/>
      <c r="N329" s="82"/>
      <c r="O329" s="87"/>
      <c r="P329" s="87"/>
      <c r="Q329" s="87"/>
      <c r="R329" s="86"/>
    </row>
    <row r="330" ht="14.25" customHeight="1">
      <c r="A330" s="81"/>
      <c r="B330" s="82"/>
      <c r="C330" s="82"/>
      <c r="D330" s="83"/>
      <c r="E330" s="82"/>
      <c r="F330" s="82"/>
      <c r="G330" s="82"/>
      <c r="H330" s="84"/>
      <c r="I330" s="82"/>
      <c r="J330" s="82"/>
      <c r="K330" s="85"/>
      <c r="L330" s="84"/>
      <c r="M330" s="86"/>
      <c r="N330" s="82"/>
      <c r="O330" s="87"/>
      <c r="P330" s="87"/>
      <c r="Q330" s="87"/>
      <c r="R330" s="86"/>
    </row>
    <row r="331" ht="14.25" customHeight="1">
      <c r="A331" s="81"/>
      <c r="B331" s="82"/>
      <c r="C331" s="82"/>
      <c r="D331" s="83"/>
      <c r="E331" s="82"/>
      <c r="F331" s="82"/>
      <c r="G331" s="82"/>
      <c r="H331" s="84"/>
      <c r="I331" s="82"/>
      <c r="J331" s="82"/>
      <c r="K331" s="85"/>
      <c r="L331" s="84"/>
      <c r="M331" s="86"/>
      <c r="N331" s="82"/>
      <c r="O331" s="87"/>
      <c r="P331" s="87"/>
      <c r="Q331" s="87"/>
      <c r="R331" s="86"/>
    </row>
    <row r="332" ht="14.25" customHeight="1">
      <c r="A332" s="81"/>
      <c r="B332" s="82"/>
      <c r="C332" s="82"/>
      <c r="D332" s="83"/>
      <c r="E332" s="82"/>
      <c r="F332" s="82"/>
      <c r="G332" s="82"/>
      <c r="H332" s="84"/>
      <c r="I332" s="82"/>
      <c r="J332" s="82"/>
      <c r="K332" s="85"/>
      <c r="L332" s="84"/>
      <c r="M332" s="86"/>
      <c r="N332" s="82"/>
      <c r="O332" s="87"/>
      <c r="P332" s="87"/>
      <c r="Q332" s="87"/>
      <c r="R332" s="86"/>
    </row>
    <row r="333" ht="14.25" customHeight="1">
      <c r="A333" s="81"/>
      <c r="B333" s="82"/>
      <c r="C333" s="82"/>
      <c r="D333" s="83"/>
      <c r="E333" s="82"/>
      <c r="F333" s="82"/>
      <c r="G333" s="82"/>
      <c r="H333" s="84"/>
      <c r="I333" s="82"/>
      <c r="J333" s="82"/>
      <c r="K333" s="85"/>
      <c r="L333" s="84"/>
      <c r="M333" s="86"/>
      <c r="N333" s="82"/>
      <c r="O333" s="87"/>
      <c r="P333" s="87"/>
      <c r="Q333" s="87"/>
      <c r="R333" s="86"/>
    </row>
    <row r="334" ht="14.25" customHeight="1">
      <c r="A334" s="81"/>
      <c r="B334" s="82"/>
      <c r="C334" s="82"/>
      <c r="D334" s="83"/>
      <c r="E334" s="82"/>
      <c r="F334" s="82"/>
      <c r="G334" s="82"/>
      <c r="H334" s="84"/>
      <c r="I334" s="82"/>
      <c r="J334" s="82"/>
      <c r="K334" s="85"/>
      <c r="L334" s="84"/>
      <c r="M334" s="86"/>
      <c r="N334" s="82"/>
      <c r="O334" s="87"/>
      <c r="P334" s="87"/>
      <c r="Q334" s="87"/>
      <c r="R334" s="86"/>
    </row>
    <row r="335" ht="14.25" customHeight="1">
      <c r="A335" s="81"/>
      <c r="B335" s="82"/>
      <c r="C335" s="82"/>
      <c r="D335" s="83"/>
      <c r="E335" s="82"/>
      <c r="F335" s="82"/>
      <c r="G335" s="82"/>
      <c r="H335" s="84"/>
      <c r="I335" s="82"/>
      <c r="J335" s="82"/>
      <c r="K335" s="85"/>
      <c r="L335" s="84"/>
      <c r="M335" s="86"/>
      <c r="N335" s="82"/>
      <c r="O335" s="87"/>
      <c r="P335" s="87"/>
      <c r="Q335" s="87"/>
      <c r="R335" s="86"/>
    </row>
    <row r="336" ht="14.25" customHeight="1">
      <c r="A336" s="81"/>
      <c r="B336" s="82"/>
      <c r="C336" s="82"/>
      <c r="D336" s="83"/>
      <c r="E336" s="82"/>
      <c r="F336" s="82"/>
      <c r="G336" s="82"/>
      <c r="H336" s="84"/>
      <c r="I336" s="82"/>
      <c r="J336" s="82"/>
      <c r="K336" s="85"/>
      <c r="L336" s="84"/>
      <c r="M336" s="86"/>
      <c r="N336" s="82"/>
      <c r="O336" s="87"/>
      <c r="P336" s="87"/>
      <c r="Q336" s="87"/>
      <c r="R336" s="86"/>
    </row>
    <row r="337" ht="14.25" customHeight="1">
      <c r="A337" s="81"/>
      <c r="B337" s="82"/>
      <c r="C337" s="82"/>
      <c r="D337" s="83"/>
      <c r="E337" s="82"/>
      <c r="F337" s="82"/>
      <c r="G337" s="82"/>
      <c r="H337" s="84"/>
      <c r="I337" s="82"/>
      <c r="J337" s="82"/>
      <c r="K337" s="85"/>
      <c r="L337" s="84"/>
      <c r="M337" s="86"/>
      <c r="N337" s="82"/>
      <c r="O337" s="87"/>
      <c r="P337" s="87"/>
      <c r="Q337" s="87"/>
      <c r="R337" s="86"/>
    </row>
    <row r="338" ht="14.25" customHeight="1">
      <c r="A338" s="81"/>
      <c r="B338" s="82"/>
      <c r="C338" s="82"/>
      <c r="D338" s="83"/>
      <c r="E338" s="82"/>
      <c r="F338" s="82"/>
      <c r="G338" s="82"/>
      <c r="H338" s="84"/>
      <c r="I338" s="82"/>
      <c r="J338" s="82"/>
      <c r="K338" s="85"/>
      <c r="L338" s="84"/>
      <c r="M338" s="86"/>
      <c r="N338" s="82"/>
      <c r="O338" s="87"/>
      <c r="P338" s="87"/>
      <c r="Q338" s="87"/>
      <c r="R338" s="86"/>
    </row>
    <row r="339" ht="14.25" customHeight="1">
      <c r="A339" s="81"/>
      <c r="B339" s="82"/>
      <c r="C339" s="82"/>
      <c r="D339" s="83"/>
      <c r="E339" s="82"/>
      <c r="F339" s="82"/>
      <c r="G339" s="82"/>
      <c r="H339" s="84"/>
      <c r="I339" s="82"/>
      <c r="J339" s="82"/>
      <c r="K339" s="85"/>
      <c r="L339" s="84"/>
      <c r="M339" s="86"/>
      <c r="N339" s="82"/>
      <c r="O339" s="87"/>
      <c r="P339" s="87"/>
      <c r="Q339" s="87"/>
      <c r="R339" s="86"/>
    </row>
    <row r="340" ht="14.25" customHeight="1">
      <c r="A340" s="81"/>
      <c r="B340" s="82"/>
      <c r="C340" s="82"/>
      <c r="D340" s="83"/>
      <c r="E340" s="82"/>
      <c r="F340" s="82"/>
      <c r="G340" s="82"/>
      <c r="H340" s="84"/>
      <c r="I340" s="82"/>
      <c r="J340" s="82"/>
      <c r="K340" s="85"/>
      <c r="L340" s="84"/>
      <c r="M340" s="86"/>
      <c r="N340" s="82"/>
      <c r="O340" s="87"/>
      <c r="P340" s="87"/>
      <c r="Q340" s="87"/>
      <c r="R340" s="86"/>
    </row>
    <row r="341" ht="14.25" customHeight="1">
      <c r="A341" s="81"/>
      <c r="B341" s="82"/>
      <c r="C341" s="82"/>
      <c r="D341" s="83"/>
      <c r="E341" s="82"/>
      <c r="F341" s="82"/>
      <c r="G341" s="82"/>
      <c r="H341" s="84"/>
      <c r="I341" s="82"/>
      <c r="J341" s="82"/>
      <c r="K341" s="85"/>
      <c r="L341" s="84"/>
      <c r="M341" s="86"/>
      <c r="N341" s="82"/>
      <c r="O341" s="87"/>
      <c r="P341" s="87"/>
      <c r="Q341" s="87"/>
      <c r="R341" s="86"/>
    </row>
    <row r="342" ht="14.25" customHeight="1">
      <c r="A342" s="81"/>
      <c r="B342" s="82"/>
      <c r="C342" s="82"/>
      <c r="D342" s="83"/>
      <c r="E342" s="82"/>
      <c r="F342" s="82"/>
      <c r="G342" s="82"/>
      <c r="H342" s="84"/>
      <c r="I342" s="82"/>
      <c r="J342" s="82"/>
      <c r="K342" s="85"/>
      <c r="L342" s="84"/>
      <c r="M342" s="86"/>
      <c r="N342" s="82"/>
      <c r="O342" s="87"/>
      <c r="P342" s="87"/>
      <c r="Q342" s="87"/>
      <c r="R342" s="86"/>
    </row>
    <row r="343" ht="14.25" customHeight="1">
      <c r="A343" s="81"/>
      <c r="B343" s="82"/>
      <c r="C343" s="82"/>
      <c r="D343" s="83"/>
      <c r="E343" s="82"/>
      <c r="F343" s="82"/>
      <c r="G343" s="82"/>
      <c r="H343" s="84"/>
      <c r="I343" s="82"/>
      <c r="J343" s="82"/>
      <c r="K343" s="85"/>
      <c r="L343" s="84"/>
      <c r="M343" s="86"/>
      <c r="N343" s="82"/>
      <c r="O343" s="87"/>
      <c r="P343" s="87"/>
      <c r="Q343" s="87"/>
      <c r="R343" s="86"/>
    </row>
    <row r="344" ht="14.25" customHeight="1">
      <c r="A344" s="81"/>
      <c r="B344" s="82"/>
      <c r="C344" s="82"/>
      <c r="D344" s="83"/>
      <c r="E344" s="82"/>
      <c r="F344" s="82"/>
      <c r="G344" s="82"/>
      <c r="H344" s="84"/>
      <c r="I344" s="82"/>
      <c r="J344" s="82"/>
      <c r="K344" s="85"/>
      <c r="L344" s="84"/>
      <c r="M344" s="86"/>
      <c r="N344" s="82"/>
      <c r="O344" s="87"/>
      <c r="P344" s="87"/>
      <c r="Q344" s="87"/>
      <c r="R344" s="86"/>
    </row>
    <row r="345" ht="14.25" customHeight="1">
      <c r="A345" s="81"/>
      <c r="B345" s="82"/>
      <c r="C345" s="82"/>
      <c r="D345" s="83"/>
      <c r="E345" s="82"/>
      <c r="F345" s="82"/>
      <c r="G345" s="82"/>
      <c r="H345" s="84"/>
      <c r="I345" s="82"/>
      <c r="J345" s="82"/>
      <c r="K345" s="85"/>
      <c r="L345" s="84"/>
      <c r="M345" s="86"/>
      <c r="N345" s="82"/>
      <c r="O345" s="87"/>
      <c r="P345" s="87"/>
      <c r="Q345" s="87"/>
      <c r="R345" s="86"/>
    </row>
    <row r="346" ht="14.25" customHeight="1">
      <c r="A346" s="81"/>
      <c r="B346" s="82"/>
      <c r="C346" s="82"/>
      <c r="D346" s="83"/>
      <c r="E346" s="82"/>
      <c r="F346" s="82"/>
      <c r="G346" s="82"/>
      <c r="H346" s="84"/>
      <c r="I346" s="82"/>
      <c r="J346" s="82"/>
      <c r="K346" s="85"/>
      <c r="L346" s="84"/>
      <c r="M346" s="86"/>
      <c r="N346" s="82"/>
      <c r="O346" s="87"/>
      <c r="P346" s="87"/>
      <c r="Q346" s="87"/>
      <c r="R346" s="86"/>
    </row>
    <row r="347" ht="14.25" customHeight="1">
      <c r="A347" s="81"/>
      <c r="B347" s="82"/>
      <c r="C347" s="82"/>
      <c r="D347" s="83"/>
      <c r="E347" s="82"/>
      <c r="F347" s="82"/>
      <c r="G347" s="82"/>
      <c r="H347" s="84"/>
      <c r="I347" s="82"/>
      <c r="J347" s="82"/>
      <c r="K347" s="85"/>
      <c r="L347" s="84"/>
      <c r="M347" s="86"/>
      <c r="N347" s="82"/>
      <c r="O347" s="87"/>
      <c r="P347" s="87"/>
      <c r="Q347" s="87"/>
      <c r="R347" s="86"/>
    </row>
    <row r="348" ht="14.25" customHeight="1">
      <c r="A348" s="81"/>
      <c r="B348" s="82"/>
      <c r="C348" s="82"/>
      <c r="D348" s="83"/>
      <c r="E348" s="82"/>
      <c r="F348" s="82"/>
      <c r="G348" s="82"/>
      <c r="H348" s="84"/>
      <c r="I348" s="82"/>
      <c r="J348" s="82"/>
      <c r="K348" s="85"/>
      <c r="L348" s="84"/>
      <c r="M348" s="86"/>
      <c r="N348" s="82"/>
      <c r="O348" s="87"/>
      <c r="P348" s="87"/>
      <c r="Q348" s="87"/>
      <c r="R348" s="86"/>
    </row>
    <row r="349" ht="14.25" customHeight="1">
      <c r="A349" s="81"/>
      <c r="B349" s="82"/>
      <c r="C349" s="82"/>
      <c r="D349" s="83"/>
      <c r="E349" s="82"/>
      <c r="F349" s="82"/>
      <c r="G349" s="82"/>
      <c r="H349" s="84"/>
      <c r="I349" s="82"/>
      <c r="J349" s="82"/>
      <c r="K349" s="85"/>
      <c r="L349" s="84"/>
      <c r="M349" s="86"/>
      <c r="N349" s="82"/>
      <c r="O349" s="87"/>
      <c r="P349" s="87"/>
      <c r="Q349" s="87"/>
      <c r="R349" s="86"/>
    </row>
    <row r="350" ht="14.25" customHeight="1">
      <c r="A350" s="81"/>
      <c r="B350" s="82"/>
      <c r="C350" s="82"/>
      <c r="D350" s="83"/>
      <c r="E350" s="82"/>
      <c r="F350" s="82"/>
      <c r="G350" s="82"/>
      <c r="H350" s="84"/>
      <c r="I350" s="82"/>
      <c r="J350" s="82"/>
      <c r="K350" s="85"/>
      <c r="L350" s="84"/>
      <c r="M350" s="86"/>
      <c r="N350" s="82"/>
      <c r="O350" s="87"/>
      <c r="P350" s="87"/>
      <c r="Q350" s="87"/>
      <c r="R350" s="86"/>
    </row>
    <row r="351" ht="14.25" customHeight="1">
      <c r="A351" s="81"/>
      <c r="B351" s="82"/>
      <c r="C351" s="82"/>
      <c r="D351" s="83"/>
      <c r="E351" s="82"/>
      <c r="F351" s="82"/>
      <c r="G351" s="82"/>
      <c r="H351" s="84"/>
      <c r="I351" s="82"/>
      <c r="J351" s="82"/>
      <c r="K351" s="85"/>
      <c r="L351" s="84"/>
      <c r="M351" s="86"/>
      <c r="N351" s="82"/>
      <c r="O351" s="87"/>
      <c r="P351" s="87"/>
      <c r="Q351" s="87"/>
      <c r="R351" s="86"/>
    </row>
    <row r="352" ht="14.25" customHeight="1">
      <c r="A352" s="81"/>
      <c r="B352" s="82"/>
      <c r="C352" s="82"/>
      <c r="D352" s="83"/>
      <c r="E352" s="82"/>
      <c r="F352" s="82"/>
      <c r="G352" s="82"/>
      <c r="H352" s="84"/>
      <c r="I352" s="82"/>
      <c r="J352" s="82"/>
      <c r="K352" s="85"/>
      <c r="L352" s="84"/>
      <c r="M352" s="86"/>
      <c r="N352" s="82"/>
      <c r="O352" s="87"/>
      <c r="P352" s="87"/>
      <c r="Q352" s="87"/>
      <c r="R352" s="86"/>
    </row>
    <row r="353" ht="14.25" customHeight="1">
      <c r="A353" s="81"/>
      <c r="B353" s="82"/>
      <c r="C353" s="82"/>
      <c r="D353" s="83"/>
      <c r="E353" s="82"/>
      <c r="F353" s="82"/>
      <c r="G353" s="82"/>
      <c r="H353" s="84"/>
      <c r="I353" s="82"/>
      <c r="J353" s="82"/>
      <c r="K353" s="85"/>
      <c r="L353" s="84"/>
      <c r="M353" s="86"/>
      <c r="N353" s="82"/>
      <c r="O353" s="87"/>
      <c r="P353" s="87"/>
      <c r="Q353" s="87"/>
      <c r="R353" s="86"/>
    </row>
    <row r="354" ht="14.25" customHeight="1">
      <c r="A354" s="81"/>
      <c r="B354" s="82"/>
      <c r="C354" s="82"/>
      <c r="D354" s="83"/>
      <c r="E354" s="82"/>
      <c r="F354" s="82"/>
      <c r="G354" s="82"/>
      <c r="H354" s="84"/>
      <c r="I354" s="82"/>
      <c r="J354" s="82"/>
      <c r="K354" s="85"/>
      <c r="L354" s="84"/>
      <c r="M354" s="86"/>
      <c r="N354" s="82"/>
      <c r="O354" s="87"/>
      <c r="P354" s="87"/>
      <c r="Q354" s="87"/>
      <c r="R354" s="86"/>
    </row>
    <row r="355" ht="14.25" customHeight="1">
      <c r="A355" s="81"/>
      <c r="B355" s="82"/>
      <c r="C355" s="82"/>
      <c r="D355" s="83"/>
      <c r="E355" s="82"/>
      <c r="F355" s="82"/>
      <c r="G355" s="82"/>
      <c r="H355" s="84"/>
      <c r="I355" s="82"/>
      <c r="J355" s="82"/>
      <c r="K355" s="85"/>
      <c r="L355" s="84"/>
      <c r="M355" s="86"/>
      <c r="N355" s="82"/>
      <c r="O355" s="87"/>
      <c r="P355" s="87"/>
      <c r="Q355" s="87"/>
      <c r="R355" s="86"/>
    </row>
    <row r="356" ht="14.25" customHeight="1">
      <c r="A356" s="81"/>
      <c r="B356" s="82"/>
      <c r="C356" s="82"/>
      <c r="D356" s="83"/>
      <c r="E356" s="82"/>
      <c r="F356" s="82"/>
      <c r="G356" s="82"/>
      <c r="H356" s="84"/>
      <c r="I356" s="82"/>
      <c r="J356" s="82"/>
      <c r="K356" s="85"/>
      <c r="L356" s="84"/>
      <c r="M356" s="86"/>
      <c r="N356" s="82"/>
      <c r="O356" s="87"/>
      <c r="P356" s="87"/>
      <c r="Q356" s="87"/>
      <c r="R356" s="86"/>
    </row>
    <row r="357" ht="14.25" customHeight="1">
      <c r="A357" s="81"/>
      <c r="B357" s="82"/>
      <c r="C357" s="82"/>
      <c r="D357" s="83"/>
      <c r="E357" s="82"/>
      <c r="F357" s="82"/>
      <c r="G357" s="82"/>
      <c r="H357" s="84"/>
      <c r="I357" s="82"/>
      <c r="J357" s="82"/>
      <c r="K357" s="85"/>
      <c r="L357" s="84"/>
      <c r="M357" s="86"/>
      <c r="N357" s="82"/>
      <c r="O357" s="87"/>
      <c r="P357" s="87"/>
      <c r="Q357" s="87"/>
      <c r="R357" s="86"/>
    </row>
    <row r="358" ht="14.25" customHeight="1">
      <c r="A358" s="81"/>
      <c r="B358" s="82"/>
      <c r="C358" s="82"/>
      <c r="D358" s="83"/>
      <c r="E358" s="82"/>
      <c r="F358" s="82"/>
      <c r="G358" s="82"/>
      <c r="H358" s="84"/>
      <c r="I358" s="82"/>
      <c r="J358" s="82"/>
      <c r="K358" s="85"/>
      <c r="L358" s="84"/>
      <c r="M358" s="86"/>
      <c r="N358" s="82"/>
      <c r="O358" s="87"/>
      <c r="P358" s="87"/>
      <c r="Q358" s="87"/>
      <c r="R358" s="86"/>
    </row>
    <row r="359" ht="14.25" customHeight="1">
      <c r="A359" s="81"/>
      <c r="B359" s="82"/>
      <c r="C359" s="82"/>
      <c r="D359" s="83"/>
      <c r="E359" s="82"/>
      <c r="F359" s="82"/>
      <c r="G359" s="82"/>
      <c r="H359" s="84"/>
      <c r="I359" s="82"/>
      <c r="J359" s="82"/>
      <c r="K359" s="85"/>
      <c r="L359" s="84"/>
      <c r="M359" s="86"/>
      <c r="N359" s="82"/>
      <c r="O359" s="87"/>
      <c r="P359" s="87"/>
      <c r="Q359" s="87"/>
      <c r="R359" s="86"/>
    </row>
    <row r="360" ht="14.25" customHeight="1">
      <c r="A360" s="81"/>
      <c r="B360" s="82"/>
      <c r="C360" s="82"/>
      <c r="D360" s="83"/>
      <c r="E360" s="82"/>
      <c r="F360" s="82"/>
      <c r="G360" s="82"/>
      <c r="H360" s="84"/>
      <c r="I360" s="82"/>
      <c r="J360" s="82"/>
      <c r="K360" s="85"/>
      <c r="L360" s="84"/>
      <c r="M360" s="86"/>
      <c r="N360" s="82"/>
      <c r="O360" s="87"/>
      <c r="P360" s="87"/>
      <c r="Q360" s="87"/>
      <c r="R360" s="86"/>
    </row>
    <row r="361" ht="14.25" customHeight="1">
      <c r="A361" s="81"/>
      <c r="B361" s="82"/>
      <c r="C361" s="82"/>
      <c r="D361" s="83"/>
      <c r="E361" s="82"/>
      <c r="F361" s="82"/>
      <c r="G361" s="82"/>
      <c r="H361" s="84"/>
      <c r="I361" s="82"/>
      <c r="J361" s="82"/>
      <c r="K361" s="85"/>
      <c r="L361" s="84"/>
      <c r="M361" s="86"/>
      <c r="N361" s="82"/>
      <c r="O361" s="87"/>
      <c r="P361" s="87"/>
      <c r="Q361" s="87"/>
      <c r="R361" s="86"/>
    </row>
    <row r="362" ht="14.25" customHeight="1">
      <c r="A362" s="81"/>
      <c r="B362" s="82"/>
      <c r="C362" s="82"/>
      <c r="D362" s="83"/>
      <c r="E362" s="82"/>
      <c r="F362" s="82"/>
      <c r="G362" s="82"/>
      <c r="H362" s="84"/>
      <c r="I362" s="82"/>
      <c r="J362" s="82"/>
      <c r="K362" s="85"/>
      <c r="L362" s="84"/>
      <c r="M362" s="86"/>
      <c r="N362" s="82"/>
      <c r="O362" s="87"/>
      <c r="P362" s="87"/>
      <c r="Q362" s="87"/>
      <c r="R362" s="86"/>
    </row>
    <row r="363" ht="14.25" customHeight="1">
      <c r="A363" s="81"/>
      <c r="B363" s="82"/>
      <c r="C363" s="82"/>
      <c r="D363" s="83"/>
      <c r="E363" s="82"/>
      <c r="F363" s="82"/>
      <c r="G363" s="82"/>
      <c r="H363" s="84"/>
      <c r="I363" s="82"/>
      <c r="J363" s="82"/>
      <c r="K363" s="85"/>
      <c r="L363" s="84"/>
      <c r="M363" s="86"/>
      <c r="N363" s="82"/>
      <c r="O363" s="87"/>
      <c r="P363" s="87"/>
      <c r="Q363" s="87"/>
      <c r="R363" s="86"/>
    </row>
    <row r="364" ht="14.25" customHeight="1">
      <c r="A364" s="81"/>
      <c r="B364" s="82"/>
      <c r="C364" s="82"/>
      <c r="D364" s="83"/>
      <c r="E364" s="82"/>
      <c r="F364" s="82"/>
      <c r="G364" s="82"/>
      <c r="H364" s="84"/>
      <c r="I364" s="82"/>
      <c r="J364" s="82"/>
      <c r="K364" s="85"/>
      <c r="L364" s="84"/>
      <c r="M364" s="86"/>
      <c r="N364" s="82"/>
      <c r="O364" s="87"/>
      <c r="P364" s="87"/>
      <c r="Q364" s="87"/>
      <c r="R364" s="86"/>
    </row>
    <row r="365" ht="14.25" customHeight="1">
      <c r="A365" s="81"/>
      <c r="B365" s="82"/>
      <c r="C365" s="82"/>
      <c r="D365" s="83"/>
      <c r="E365" s="82"/>
      <c r="F365" s="82"/>
      <c r="G365" s="82"/>
      <c r="H365" s="84"/>
      <c r="I365" s="82"/>
      <c r="J365" s="82"/>
      <c r="K365" s="85"/>
      <c r="L365" s="84"/>
      <c r="M365" s="86"/>
      <c r="N365" s="82"/>
      <c r="O365" s="87"/>
      <c r="P365" s="87"/>
      <c r="Q365" s="87"/>
      <c r="R365" s="86"/>
    </row>
    <row r="366" ht="14.25" customHeight="1">
      <c r="A366" s="81"/>
      <c r="B366" s="82"/>
      <c r="C366" s="82"/>
      <c r="D366" s="83"/>
      <c r="E366" s="82"/>
      <c r="F366" s="82"/>
      <c r="G366" s="82"/>
      <c r="H366" s="84"/>
      <c r="I366" s="82"/>
      <c r="J366" s="82"/>
      <c r="K366" s="85"/>
      <c r="L366" s="84"/>
      <c r="M366" s="86"/>
      <c r="N366" s="82"/>
      <c r="O366" s="87"/>
      <c r="P366" s="87"/>
      <c r="Q366" s="87"/>
      <c r="R366" s="86"/>
    </row>
    <row r="367" ht="14.25" customHeight="1">
      <c r="A367" s="81"/>
      <c r="B367" s="82"/>
      <c r="C367" s="82"/>
      <c r="D367" s="83"/>
      <c r="E367" s="82"/>
      <c r="F367" s="82"/>
      <c r="G367" s="82"/>
      <c r="H367" s="84"/>
      <c r="I367" s="82"/>
      <c r="J367" s="82"/>
      <c r="K367" s="85"/>
      <c r="L367" s="84"/>
      <c r="M367" s="86"/>
      <c r="N367" s="82"/>
      <c r="O367" s="87"/>
      <c r="P367" s="87"/>
      <c r="Q367" s="87"/>
      <c r="R367" s="86"/>
    </row>
    <row r="368" ht="14.25" customHeight="1">
      <c r="A368" s="81"/>
      <c r="B368" s="82"/>
      <c r="C368" s="82"/>
      <c r="D368" s="83"/>
      <c r="E368" s="82"/>
      <c r="F368" s="82"/>
      <c r="G368" s="82"/>
      <c r="H368" s="84"/>
      <c r="I368" s="82"/>
      <c r="J368" s="82"/>
      <c r="K368" s="85"/>
      <c r="L368" s="84"/>
      <c r="M368" s="86"/>
      <c r="N368" s="82"/>
      <c r="O368" s="87"/>
      <c r="P368" s="87"/>
      <c r="Q368" s="87"/>
      <c r="R368" s="86"/>
    </row>
    <row r="369" ht="14.25" customHeight="1">
      <c r="A369" s="81"/>
      <c r="B369" s="82"/>
      <c r="C369" s="82"/>
      <c r="D369" s="83"/>
      <c r="E369" s="82"/>
      <c r="F369" s="82"/>
      <c r="G369" s="82"/>
      <c r="H369" s="84"/>
      <c r="I369" s="82"/>
      <c r="J369" s="82"/>
      <c r="K369" s="85"/>
      <c r="L369" s="84"/>
      <c r="M369" s="86"/>
      <c r="N369" s="82"/>
      <c r="O369" s="87"/>
      <c r="P369" s="87"/>
      <c r="Q369" s="87"/>
      <c r="R369" s="86"/>
    </row>
    <row r="370" ht="14.25" customHeight="1">
      <c r="A370" s="81"/>
      <c r="B370" s="82"/>
      <c r="C370" s="82"/>
      <c r="D370" s="83"/>
      <c r="E370" s="82"/>
      <c r="F370" s="82"/>
      <c r="G370" s="82"/>
      <c r="H370" s="84"/>
      <c r="I370" s="82"/>
      <c r="J370" s="82"/>
      <c r="K370" s="85"/>
      <c r="L370" s="84"/>
      <c r="M370" s="86"/>
      <c r="N370" s="82"/>
      <c r="O370" s="87"/>
      <c r="P370" s="87"/>
      <c r="Q370" s="87"/>
      <c r="R370" s="86"/>
    </row>
    <row r="371" ht="14.25" customHeight="1">
      <c r="A371" s="81"/>
      <c r="B371" s="82"/>
      <c r="C371" s="82"/>
      <c r="D371" s="83"/>
      <c r="E371" s="82"/>
      <c r="F371" s="82"/>
      <c r="G371" s="82"/>
      <c r="H371" s="84"/>
      <c r="I371" s="82"/>
      <c r="J371" s="82"/>
      <c r="K371" s="85"/>
      <c r="L371" s="84"/>
      <c r="M371" s="86"/>
      <c r="N371" s="82"/>
      <c r="O371" s="87"/>
      <c r="P371" s="87"/>
      <c r="Q371" s="87"/>
      <c r="R371" s="86"/>
    </row>
    <row r="372" ht="14.25" customHeight="1">
      <c r="A372" s="81"/>
      <c r="B372" s="82"/>
      <c r="C372" s="82"/>
      <c r="D372" s="83"/>
      <c r="E372" s="82"/>
      <c r="F372" s="82"/>
      <c r="G372" s="82"/>
      <c r="H372" s="84"/>
      <c r="I372" s="82"/>
      <c r="J372" s="82"/>
      <c r="K372" s="85"/>
      <c r="L372" s="84"/>
      <c r="M372" s="86"/>
      <c r="N372" s="82"/>
      <c r="O372" s="87"/>
      <c r="P372" s="87"/>
      <c r="Q372" s="87"/>
      <c r="R372" s="86"/>
    </row>
    <row r="373" ht="14.25" customHeight="1">
      <c r="A373" s="81"/>
      <c r="B373" s="82"/>
      <c r="C373" s="82"/>
      <c r="D373" s="83"/>
      <c r="E373" s="82"/>
      <c r="F373" s="82"/>
      <c r="G373" s="82"/>
      <c r="H373" s="84"/>
      <c r="I373" s="82"/>
      <c r="J373" s="82"/>
      <c r="K373" s="85"/>
      <c r="L373" s="84"/>
      <c r="M373" s="86"/>
      <c r="N373" s="82"/>
      <c r="O373" s="87"/>
      <c r="P373" s="87"/>
      <c r="Q373" s="87"/>
      <c r="R373" s="86"/>
    </row>
    <row r="374" ht="14.25" customHeight="1">
      <c r="A374" s="81"/>
      <c r="B374" s="82"/>
      <c r="C374" s="82"/>
      <c r="D374" s="83"/>
      <c r="E374" s="82"/>
      <c r="F374" s="82"/>
      <c r="G374" s="82"/>
      <c r="H374" s="84"/>
      <c r="I374" s="82"/>
      <c r="J374" s="82"/>
      <c r="K374" s="85"/>
      <c r="L374" s="84"/>
      <c r="M374" s="86"/>
      <c r="N374" s="82"/>
      <c r="O374" s="87"/>
      <c r="P374" s="87"/>
      <c r="Q374" s="87"/>
      <c r="R374" s="86"/>
    </row>
    <row r="375" ht="14.25" customHeight="1">
      <c r="A375" s="81"/>
      <c r="B375" s="82"/>
      <c r="C375" s="82"/>
      <c r="D375" s="83"/>
      <c r="E375" s="82"/>
      <c r="F375" s="82"/>
      <c r="G375" s="82"/>
      <c r="H375" s="84"/>
      <c r="I375" s="82"/>
      <c r="J375" s="82"/>
      <c r="K375" s="85"/>
      <c r="L375" s="84"/>
      <c r="M375" s="86"/>
      <c r="N375" s="82"/>
      <c r="O375" s="87"/>
      <c r="P375" s="87"/>
      <c r="Q375" s="87"/>
      <c r="R375" s="86"/>
    </row>
    <row r="376" ht="14.25" customHeight="1">
      <c r="A376" s="81"/>
      <c r="B376" s="82"/>
      <c r="C376" s="82"/>
      <c r="D376" s="83"/>
      <c r="E376" s="82"/>
      <c r="F376" s="82"/>
      <c r="G376" s="82"/>
      <c r="H376" s="84"/>
      <c r="I376" s="82"/>
      <c r="J376" s="82"/>
      <c r="K376" s="85"/>
      <c r="L376" s="84"/>
      <c r="M376" s="86"/>
      <c r="N376" s="82"/>
      <c r="O376" s="87"/>
      <c r="P376" s="87"/>
      <c r="Q376" s="87"/>
      <c r="R376" s="86"/>
    </row>
    <row r="377" ht="14.25" customHeight="1">
      <c r="A377" s="81"/>
      <c r="B377" s="82"/>
      <c r="C377" s="82"/>
      <c r="D377" s="83"/>
      <c r="E377" s="82"/>
      <c r="F377" s="82"/>
      <c r="G377" s="82"/>
      <c r="H377" s="84"/>
      <c r="I377" s="82"/>
      <c r="J377" s="82"/>
      <c r="K377" s="85"/>
      <c r="L377" s="84"/>
      <c r="M377" s="86"/>
      <c r="N377" s="82"/>
      <c r="O377" s="87"/>
      <c r="P377" s="87"/>
      <c r="Q377" s="87"/>
      <c r="R377" s="86"/>
    </row>
    <row r="378" ht="14.25" customHeight="1">
      <c r="A378" s="81"/>
      <c r="B378" s="82"/>
      <c r="C378" s="82"/>
      <c r="D378" s="83"/>
      <c r="E378" s="82"/>
      <c r="F378" s="82"/>
      <c r="G378" s="82"/>
      <c r="H378" s="84"/>
      <c r="I378" s="82"/>
      <c r="J378" s="82"/>
      <c r="K378" s="85"/>
      <c r="L378" s="84"/>
      <c r="M378" s="86"/>
      <c r="N378" s="82"/>
      <c r="O378" s="87"/>
      <c r="P378" s="87"/>
      <c r="Q378" s="87"/>
      <c r="R378" s="86"/>
    </row>
    <row r="379" ht="14.25" customHeight="1">
      <c r="A379" s="81"/>
      <c r="B379" s="82"/>
      <c r="C379" s="82"/>
      <c r="D379" s="83"/>
      <c r="E379" s="82"/>
      <c r="F379" s="82"/>
      <c r="G379" s="82"/>
      <c r="H379" s="84"/>
      <c r="I379" s="82"/>
      <c r="J379" s="82"/>
      <c r="K379" s="85"/>
      <c r="L379" s="84"/>
      <c r="M379" s="86"/>
      <c r="N379" s="82"/>
      <c r="O379" s="87"/>
      <c r="P379" s="87"/>
      <c r="Q379" s="87"/>
      <c r="R379" s="86"/>
    </row>
    <row r="380" ht="14.25" customHeight="1">
      <c r="A380" s="81"/>
      <c r="B380" s="82"/>
      <c r="C380" s="82"/>
      <c r="D380" s="83"/>
      <c r="E380" s="82"/>
      <c r="F380" s="82"/>
      <c r="G380" s="82"/>
      <c r="H380" s="84"/>
      <c r="I380" s="82"/>
      <c r="J380" s="82"/>
      <c r="K380" s="85"/>
      <c r="L380" s="84"/>
      <c r="M380" s="86"/>
      <c r="N380" s="82"/>
      <c r="O380" s="87"/>
      <c r="P380" s="87"/>
      <c r="Q380" s="87"/>
      <c r="R380" s="86"/>
    </row>
    <row r="381" ht="14.25" customHeight="1">
      <c r="A381" s="81"/>
      <c r="B381" s="82"/>
      <c r="C381" s="82"/>
      <c r="D381" s="83"/>
      <c r="E381" s="82"/>
      <c r="F381" s="82"/>
      <c r="G381" s="82"/>
      <c r="H381" s="84"/>
      <c r="I381" s="82"/>
      <c r="J381" s="82"/>
      <c r="K381" s="85"/>
      <c r="L381" s="84"/>
      <c r="M381" s="86"/>
      <c r="N381" s="82"/>
      <c r="O381" s="87"/>
      <c r="P381" s="87"/>
      <c r="Q381" s="87"/>
      <c r="R381" s="86"/>
    </row>
    <row r="382" ht="14.25" customHeight="1">
      <c r="A382" s="81"/>
      <c r="B382" s="82"/>
      <c r="C382" s="82"/>
      <c r="D382" s="83"/>
      <c r="E382" s="82"/>
      <c r="F382" s="82"/>
      <c r="G382" s="82"/>
      <c r="H382" s="84"/>
      <c r="I382" s="82"/>
      <c r="J382" s="82"/>
      <c r="K382" s="85"/>
      <c r="L382" s="84"/>
      <c r="M382" s="86"/>
      <c r="N382" s="82"/>
      <c r="O382" s="87"/>
      <c r="P382" s="87"/>
      <c r="Q382" s="87"/>
      <c r="R382" s="86"/>
    </row>
    <row r="383" ht="14.25" customHeight="1">
      <c r="A383" s="81"/>
      <c r="B383" s="82"/>
      <c r="C383" s="82"/>
      <c r="D383" s="83"/>
      <c r="E383" s="82"/>
      <c r="F383" s="82"/>
      <c r="G383" s="82"/>
      <c r="H383" s="84"/>
      <c r="I383" s="82"/>
      <c r="J383" s="82"/>
      <c r="K383" s="85"/>
      <c r="L383" s="84"/>
      <c r="M383" s="86"/>
      <c r="N383" s="82"/>
      <c r="O383" s="87"/>
      <c r="P383" s="87"/>
      <c r="Q383" s="87"/>
      <c r="R383" s="86"/>
    </row>
    <row r="384" ht="14.25" customHeight="1">
      <c r="A384" s="81"/>
      <c r="B384" s="82"/>
      <c r="C384" s="82"/>
      <c r="D384" s="83"/>
      <c r="E384" s="82"/>
      <c r="F384" s="82"/>
      <c r="G384" s="82"/>
      <c r="H384" s="84"/>
      <c r="I384" s="82"/>
      <c r="J384" s="82"/>
      <c r="K384" s="85"/>
      <c r="L384" s="84"/>
      <c r="M384" s="86"/>
      <c r="N384" s="82"/>
      <c r="O384" s="87"/>
      <c r="P384" s="87"/>
      <c r="Q384" s="87"/>
      <c r="R384" s="86"/>
    </row>
    <row r="385" ht="14.25" customHeight="1">
      <c r="A385" s="81"/>
      <c r="B385" s="82"/>
      <c r="C385" s="82"/>
      <c r="D385" s="83"/>
      <c r="E385" s="82"/>
      <c r="F385" s="82"/>
      <c r="G385" s="82"/>
      <c r="H385" s="84"/>
      <c r="I385" s="82"/>
      <c r="J385" s="82"/>
      <c r="K385" s="85"/>
      <c r="L385" s="84"/>
      <c r="M385" s="86"/>
      <c r="N385" s="82"/>
      <c r="O385" s="87"/>
      <c r="P385" s="87"/>
      <c r="Q385" s="87"/>
      <c r="R385" s="86"/>
    </row>
    <row r="386" ht="14.25" customHeight="1">
      <c r="A386" s="81"/>
      <c r="B386" s="82"/>
      <c r="C386" s="82"/>
      <c r="D386" s="83"/>
      <c r="E386" s="82"/>
      <c r="F386" s="82"/>
      <c r="G386" s="82"/>
      <c r="H386" s="84"/>
      <c r="I386" s="82"/>
      <c r="J386" s="82"/>
      <c r="K386" s="85"/>
      <c r="L386" s="84"/>
      <c r="M386" s="86"/>
      <c r="N386" s="82"/>
      <c r="O386" s="87"/>
      <c r="P386" s="87"/>
      <c r="Q386" s="87"/>
      <c r="R386" s="86"/>
    </row>
    <row r="387" ht="14.25" customHeight="1">
      <c r="A387" s="81"/>
      <c r="B387" s="82"/>
      <c r="C387" s="82"/>
      <c r="D387" s="83"/>
      <c r="E387" s="82"/>
      <c r="F387" s="82"/>
      <c r="G387" s="82"/>
      <c r="H387" s="84"/>
      <c r="I387" s="82"/>
      <c r="J387" s="82"/>
      <c r="K387" s="85"/>
      <c r="L387" s="84"/>
      <c r="M387" s="86"/>
      <c r="N387" s="82"/>
      <c r="O387" s="87"/>
      <c r="P387" s="87"/>
      <c r="Q387" s="87"/>
      <c r="R387" s="86"/>
    </row>
    <row r="388" ht="14.25" customHeight="1">
      <c r="A388" s="81"/>
      <c r="B388" s="82"/>
      <c r="C388" s="82"/>
      <c r="D388" s="83"/>
      <c r="E388" s="82"/>
      <c r="F388" s="82"/>
      <c r="G388" s="82"/>
      <c r="H388" s="84"/>
      <c r="I388" s="82"/>
      <c r="J388" s="82"/>
      <c r="K388" s="85"/>
      <c r="L388" s="84"/>
      <c r="M388" s="86"/>
      <c r="N388" s="82"/>
      <c r="O388" s="87"/>
      <c r="P388" s="87"/>
      <c r="Q388" s="87"/>
      <c r="R388" s="86"/>
    </row>
    <row r="389" ht="14.25" customHeight="1">
      <c r="A389" s="81"/>
      <c r="B389" s="82"/>
      <c r="C389" s="82"/>
      <c r="D389" s="83"/>
      <c r="E389" s="82"/>
      <c r="F389" s="82"/>
      <c r="G389" s="82"/>
      <c r="H389" s="84"/>
      <c r="I389" s="82"/>
      <c r="J389" s="82"/>
      <c r="K389" s="85"/>
      <c r="L389" s="84"/>
      <c r="M389" s="86"/>
      <c r="N389" s="82"/>
      <c r="O389" s="87"/>
      <c r="P389" s="87"/>
      <c r="Q389" s="87"/>
      <c r="R389" s="86"/>
    </row>
    <row r="390" ht="14.25" customHeight="1">
      <c r="A390" s="81"/>
      <c r="B390" s="82"/>
      <c r="C390" s="82"/>
      <c r="D390" s="83"/>
      <c r="E390" s="82"/>
      <c r="F390" s="82"/>
      <c r="G390" s="82"/>
      <c r="H390" s="84"/>
      <c r="I390" s="82"/>
      <c r="J390" s="82"/>
      <c r="K390" s="85"/>
      <c r="L390" s="84"/>
      <c r="M390" s="86"/>
      <c r="N390" s="82"/>
      <c r="O390" s="87"/>
      <c r="P390" s="87"/>
      <c r="Q390" s="87"/>
      <c r="R390" s="86"/>
    </row>
    <row r="391" ht="14.25" customHeight="1">
      <c r="A391" s="81"/>
      <c r="B391" s="82"/>
      <c r="C391" s="82"/>
      <c r="D391" s="83"/>
      <c r="E391" s="82"/>
      <c r="F391" s="82"/>
      <c r="G391" s="82"/>
      <c r="H391" s="84"/>
      <c r="I391" s="82"/>
      <c r="J391" s="82"/>
      <c r="K391" s="85"/>
      <c r="L391" s="84"/>
      <c r="M391" s="86"/>
      <c r="N391" s="82"/>
      <c r="O391" s="87"/>
      <c r="P391" s="87"/>
      <c r="Q391" s="87"/>
      <c r="R391" s="86"/>
    </row>
    <row r="392" ht="14.25" customHeight="1">
      <c r="A392" s="81"/>
      <c r="B392" s="82"/>
      <c r="C392" s="82"/>
      <c r="D392" s="83"/>
      <c r="E392" s="82"/>
      <c r="F392" s="82"/>
      <c r="G392" s="82"/>
      <c r="H392" s="84"/>
      <c r="I392" s="82"/>
      <c r="J392" s="82"/>
      <c r="K392" s="85"/>
      <c r="L392" s="84"/>
      <c r="M392" s="86"/>
      <c r="N392" s="82"/>
      <c r="O392" s="87"/>
      <c r="P392" s="87"/>
      <c r="Q392" s="87"/>
      <c r="R392" s="86"/>
    </row>
    <row r="393" ht="14.25" customHeight="1">
      <c r="A393" s="81"/>
      <c r="B393" s="82"/>
      <c r="C393" s="82"/>
      <c r="D393" s="83"/>
      <c r="E393" s="82"/>
      <c r="F393" s="82"/>
      <c r="G393" s="82"/>
      <c r="H393" s="84"/>
      <c r="I393" s="82"/>
      <c r="J393" s="82"/>
      <c r="K393" s="85"/>
      <c r="L393" s="84"/>
      <c r="M393" s="86"/>
      <c r="N393" s="82"/>
      <c r="O393" s="87"/>
      <c r="P393" s="87"/>
      <c r="Q393" s="87"/>
      <c r="R393" s="86"/>
    </row>
    <row r="394" ht="14.25" customHeight="1">
      <c r="A394" s="81"/>
      <c r="B394" s="82"/>
      <c r="C394" s="82"/>
      <c r="D394" s="83"/>
      <c r="E394" s="82"/>
      <c r="F394" s="82"/>
      <c r="G394" s="82"/>
      <c r="H394" s="84"/>
      <c r="I394" s="82"/>
      <c r="J394" s="82"/>
      <c r="K394" s="85"/>
      <c r="L394" s="84"/>
      <c r="M394" s="86"/>
      <c r="N394" s="82"/>
      <c r="O394" s="87"/>
      <c r="P394" s="87"/>
      <c r="Q394" s="87"/>
      <c r="R394" s="86"/>
    </row>
    <row r="395" ht="14.25" customHeight="1">
      <c r="A395" s="81"/>
      <c r="B395" s="82"/>
      <c r="C395" s="82"/>
      <c r="D395" s="83"/>
      <c r="E395" s="82"/>
      <c r="F395" s="82"/>
      <c r="G395" s="82"/>
      <c r="H395" s="84"/>
      <c r="I395" s="82"/>
      <c r="J395" s="82"/>
      <c r="K395" s="85"/>
      <c r="L395" s="84"/>
      <c r="M395" s="86"/>
      <c r="N395" s="82"/>
      <c r="O395" s="87"/>
      <c r="P395" s="87"/>
      <c r="Q395" s="87"/>
      <c r="R395" s="86"/>
    </row>
    <row r="396" ht="14.25" customHeight="1">
      <c r="A396" s="81"/>
      <c r="B396" s="82"/>
      <c r="C396" s="82"/>
      <c r="D396" s="83"/>
      <c r="E396" s="82"/>
      <c r="F396" s="82"/>
      <c r="G396" s="82"/>
      <c r="H396" s="84"/>
      <c r="I396" s="82"/>
      <c r="J396" s="82"/>
      <c r="K396" s="85"/>
      <c r="L396" s="84"/>
      <c r="M396" s="86"/>
      <c r="N396" s="82"/>
      <c r="O396" s="87"/>
      <c r="P396" s="87"/>
      <c r="Q396" s="87"/>
      <c r="R396" s="86"/>
    </row>
    <row r="397" ht="14.25" customHeight="1">
      <c r="A397" s="81"/>
      <c r="B397" s="82"/>
      <c r="C397" s="82"/>
      <c r="D397" s="83"/>
      <c r="E397" s="82"/>
      <c r="F397" s="82"/>
      <c r="G397" s="82"/>
      <c r="H397" s="84"/>
      <c r="I397" s="82"/>
      <c r="J397" s="82"/>
      <c r="K397" s="85"/>
      <c r="L397" s="84"/>
      <c r="M397" s="86"/>
      <c r="N397" s="82"/>
      <c r="O397" s="87"/>
      <c r="P397" s="87"/>
      <c r="Q397" s="87"/>
      <c r="R397" s="86"/>
    </row>
    <row r="398" ht="14.25" customHeight="1">
      <c r="A398" s="81"/>
      <c r="B398" s="82"/>
      <c r="C398" s="82"/>
      <c r="D398" s="83"/>
      <c r="E398" s="82"/>
      <c r="F398" s="82"/>
      <c r="G398" s="82"/>
      <c r="H398" s="84"/>
      <c r="I398" s="82"/>
      <c r="J398" s="82"/>
      <c r="K398" s="85"/>
      <c r="L398" s="84"/>
      <c r="M398" s="86"/>
      <c r="N398" s="82"/>
      <c r="O398" s="87"/>
      <c r="P398" s="87"/>
      <c r="Q398" s="87"/>
      <c r="R398" s="86"/>
    </row>
    <row r="399" ht="14.25" customHeight="1">
      <c r="A399" s="81"/>
      <c r="B399" s="82"/>
      <c r="C399" s="82"/>
      <c r="D399" s="83"/>
      <c r="E399" s="82"/>
      <c r="F399" s="82"/>
      <c r="G399" s="82"/>
      <c r="H399" s="84"/>
      <c r="I399" s="82"/>
      <c r="J399" s="82"/>
      <c r="K399" s="85"/>
      <c r="L399" s="84"/>
      <c r="M399" s="86"/>
      <c r="N399" s="82"/>
      <c r="O399" s="87"/>
      <c r="P399" s="87"/>
      <c r="Q399" s="87"/>
      <c r="R399" s="86"/>
    </row>
    <row r="400" ht="14.25" customHeight="1">
      <c r="A400" s="81"/>
      <c r="B400" s="82"/>
      <c r="C400" s="82"/>
      <c r="D400" s="83"/>
      <c r="E400" s="82"/>
      <c r="F400" s="82"/>
      <c r="G400" s="82"/>
      <c r="H400" s="84"/>
      <c r="I400" s="82"/>
      <c r="J400" s="82"/>
      <c r="K400" s="85"/>
      <c r="L400" s="84"/>
      <c r="M400" s="86"/>
      <c r="N400" s="82"/>
      <c r="O400" s="87"/>
      <c r="P400" s="87"/>
      <c r="Q400" s="87"/>
      <c r="R400" s="86"/>
    </row>
    <row r="401" ht="14.25" customHeight="1">
      <c r="A401" s="81"/>
      <c r="B401" s="82"/>
      <c r="C401" s="82"/>
      <c r="D401" s="83"/>
      <c r="E401" s="82"/>
      <c r="F401" s="82"/>
      <c r="G401" s="82"/>
      <c r="H401" s="84"/>
      <c r="I401" s="82"/>
      <c r="J401" s="82"/>
      <c r="K401" s="85"/>
      <c r="L401" s="84"/>
      <c r="M401" s="86"/>
      <c r="N401" s="82"/>
      <c r="O401" s="87"/>
      <c r="P401" s="87"/>
      <c r="Q401" s="87"/>
      <c r="R401" s="86"/>
    </row>
    <row r="402" ht="14.25" customHeight="1">
      <c r="A402" s="81"/>
      <c r="B402" s="82"/>
      <c r="C402" s="82"/>
      <c r="D402" s="83"/>
      <c r="E402" s="82"/>
      <c r="F402" s="82"/>
      <c r="G402" s="82"/>
      <c r="H402" s="84"/>
      <c r="I402" s="82"/>
      <c r="J402" s="82"/>
      <c r="K402" s="85"/>
      <c r="L402" s="84"/>
      <c r="M402" s="86"/>
      <c r="N402" s="82"/>
      <c r="O402" s="87"/>
      <c r="P402" s="87"/>
      <c r="Q402" s="87"/>
      <c r="R402" s="86"/>
    </row>
    <row r="403" ht="14.25" customHeight="1">
      <c r="A403" s="81"/>
      <c r="B403" s="82"/>
      <c r="C403" s="82"/>
      <c r="D403" s="83"/>
      <c r="E403" s="82"/>
      <c r="F403" s="82"/>
      <c r="G403" s="82"/>
      <c r="H403" s="84"/>
      <c r="I403" s="82"/>
      <c r="J403" s="82"/>
      <c r="K403" s="85"/>
      <c r="L403" s="84"/>
      <c r="M403" s="86"/>
      <c r="N403" s="82"/>
      <c r="O403" s="87"/>
      <c r="P403" s="87"/>
      <c r="Q403" s="87"/>
      <c r="R403" s="86"/>
    </row>
    <row r="404" ht="14.25" customHeight="1">
      <c r="A404" s="81"/>
      <c r="B404" s="82"/>
      <c r="C404" s="82"/>
      <c r="D404" s="83"/>
      <c r="E404" s="82"/>
      <c r="F404" s="82"/>
      <c r="G404" s="82"/>
      <c r="H404" s="84"/>
      <c r="I404" s="82"/>
      <c r="J404" s="82"/>
      <c r="K404" s="85"/>
      <c r="L404" s="84"/>
      <c r="M404" s="86"/>
      <c r="N404" s="82"/>
      <c r="O404" s="87"/>
      <c r="P404" s="87"/>
      <c r="Q404" s="87"/>
      <c r="R404" s="86"/>
    </row>
    <row r="405" ht="14.25" customHeight="1">
      <c r="A405" s="81"/>
      <c r="B405" s="82"/>
      <c r="C405" s="82"/>
      <c r="D405" s="83"/>
      <c r="E405" s="82"/>
      <c r="F405" s="82"/>
      <c r="G405" s="82"/>
      <c r="H405" s="84"/>
      <c r="I405" s="82"/>
      <c r="J405" s="82"/>
      <c r="K405" s="85"/>
      <c r="L405" s="84"/>
      <c r="M405" s="86"/>
      <c r="N405" s="82"/>
      <c r="O405" s="87"/>
      <c r="P405" s="87"/>
      <c r="Q405" s="87"/>
      <c r="R405" s="86"/>
    </row>
    <row r="406" ht="14.25" customHeight="1">
      <c r="A406" s="81"/>
      <c r="B406" s="82"/>
      <c r="C406" s="82"/>
      <c r="D406" s="83"/>
      <c r="E406" s="82"/>
      <c r="F406" s="82"/>
      <c r="G406" s="82"/>
      <c r="H406" s="84"/>
      <c r="I406" s="82"/>
      <c r="J406" s="82"/>
      <c r="K406" s="85"/>
      <c r="L406" s="84"/>
      <c r="M406" s="86"/>
      <c r="N406" s="82"/>
      <c r="O406" s="87"/>
      <c r="P406" s="87"/>
      <c r="Q406" s="87"/>
      <c r="R406" s="86"/>
    </row>
    <row r="407" ht="14.25" customHeight="1">
      <c r="A407" s="81"/>
      <c r="B407" s="82"/>
      <c r="C407" s="82"/>
      <c r="D407" s="83"/>
      <c r="E407" s="82"/>
      <c r="F407" s="82"/>
      <c r="G407" s="82"/>
      <c r="H407" s="84"/>
      <c r="I407" s="82"/>
      <c r="J407" s="82"/>
      <c r="K407" s="85"/>
      <c r="L407" s="84"/>
      <c r="M407" s="86"/>
      <c r="N407" s="82"/>
      <c r="O407" s="87"/>
      <c r="P407" s="87"/>
      <c r="Q407" s="87"/>
      <c r="R407" s="86"/>
    </row>
    <row r="408" ht="14.25" customHeight="1">
      <c r="A408" s="81"/>
      <c r="B408" s="82"/>
      <c r="C408" s="82"/>
      <c r="D408" s="83"/>
      <c r="E408" s="82"/>
      <c r="F408" s="82"/>
      <c r="G408" s="82"/>
      <c r="H408" s="84"/>
      <c r="I408" s="82"/>
      <c r="J408" s="82"/>
      <c r="K408" s="85"/>
      <c r="L408" s="84"/>
      <c r="M408" s="86"/>
      <c r="N408" s="82"/>
      <c r="O408" s="87"/>
      <c r="P408" s="87"/>
      <c r="Q408" s="87"/>
      <c r="R408" s="86"/>
    </row>
    <row r="409" ht="14.25" customHeight="1">
      <c r="A409" s="81"/>
      <c r="B409" s="82"/>
      <c r="C409" s="82"/>
      <c r="D409" s="83"/>
      <c r="E409" s="82"/>
      <c r="F409" s="82"/>
      <c r="G409" s="82"/>
      <c r="H409" s="84"/>
      <c r="I409" s="82"/>
      <c r="J409" s="82"/>
      <c r="K409" s="85"/>
      <c r="L409" s="84"/>
      <c r="M409" s="86"/>
      <c r="N409" s="82"/>
      <c r="O409" s="87"/>
      <c r="P409" s="87"/>
      <c r="Q409" s="87"/>
      <c r="R409" s="86"/>
    </row>
    <row r="410" ht="14.25" customHeight="1">
      <c r="A410" s="81"/>
      <c r="B410" s="82"/>
      <c r="C410" s="82"/>
      <c r="D410" s="83"/>
      <c r="E410" s="82"/>
      <c r="F410" s="82"/>
      <c r="G410" s="82"/>
      <c r="H410" s="84"/>
      <c r="I410" s="82"/>
      <c r="J410" s="82"/>
      <c r="K410" s="85"/>
      <c r="L410" s="84"/>
      <c r="M410" s="86"/>
      <c r="N410" s="82"/>
      <c r="O410" s="87"/>
      <c r="P410" s="87"/>
      <c r="Q410" s="87"/>
      <c r="R410" s="86"/>
    </row>
    <row r="411" ht="14.25" customHeight="1">
      <c r="A411" s="81"/>
      <c r="B411" s="82"/>
      <c r="C411" s="82"/>
      <c r="D411" s="83"/>
      <c r="E411" s="82"/>
      <c r="F411" s="82"/>
      <c r="G411" s="82"/>
      <c r="H411" s="84"/>
      <c r="I411" s="82"/>
      <c r="J411" s="82"/>
      <c r="K411" s="85"/>
      <c r="L411" s="84"/>
      <c r="M411" s="86"/>
      <c r="N411" s="82"/>
      <c r="O411" s="87"/>
      <c r="P411" s="87"/>
      <c r="Q411" s="87"/>
      <c r="R411" s="86"/>
    </row>
    <row r="412" ht="14.25" customHeight="1">
      <c r="A412" s="81"/>
      <c r="B412" s="82"/>
      <c r="C412" s="82"/>
      <c r="D412" s="83"/>
      <c r="E412" s="82"/>
      <c r="F412" s="82"/>
      <c r="G412" s="82"/>
      <c r="H412" s="84"/>
      <c r="I412" s="82"/>
      <c r="J412" s="82"/>
      <c r="K412" s="85"/>
      <c r="L412" s="84"/>
      <c r="M412" s="86"/>
      <c r="N412" s="82"/>
      <c r="O412" s="87"/>
      <c r="P412" s="87"/>
      <c r="Q412" s="87"/>
      <c r="R412" s="86"/>
    </row>
    <row r="413" ht="14.25" customHeight="1">
      <c r="A413" s="81"/>
      <c r="B413" s="82"/>
      <c r="C413" s="82"/>
      <c r="D413" s="83"/>
      <c r="E413" s="82"/>
      <c r="F413" s="82"/>
      <c r="G413" s="82"/>
      <c r="H413" s="84"/>
      <c r="I413" s="82"/>
      <c r="J413" s="82"/>
      <c r="K413" s="85"/>
      <c r="L413" s="84"/>
      <c r="M413" s="86"/>
      <c r="N413" s="82"/>
      <c r="O413" s="87"/>
      <c r="P413" s="87"/>
      <c r="Q413" s="87"/>
      <c r="R413" s="86"/>
    </row>
    <row r="414" ht="14.25" customHeight="1">
      <c r="A414" s="81"/>
      <c r="B414" s="82"/>
      <c r="C414" s="82"/>
      <c r="D414" s="83"/>
      <c r="E414" s="82"/>
      <c r="F414" s="82"/>
      <c r="G414" s="82"/>
      <c r="H414" s="84"/>
      <c r="I414" s="82"/>
      <c r="J414" s="82"/>
      <c r="K414" s="85"/>
      <c r="L414" s="84"/>
      <c r="M414" s="86"/>
      <c r="N414" s="82"/>
      <c r="O414" s="87"/>
      <c r="P414" s="87"/>
      <c r="Q414" s="87"/>
      <c r="R414" s="86"/>
    </row>
    <row r="415" ht="14.25" customHeight="1">
      <c r="A415" s="81"/>
      <c r="B415" s="82"/>
      <c r="C415" s="82"/>
      <c r="D415" s="83"/>
      <c r="E415" s="82"/>
      <c r="F415" s="82"/>
      <c r="G415" s="82"/>
      <c r="H415" s="84"/>
      <c r="I415" s="82"/>
      <c r="J415" s="82"/>
      <c r="K415" s="85"/>
      <c r="L415" s="84"/>
      <c r="M415" s="86"/>
      <c r="N415" s="82"/>
      <c r="O415" s="87"/>
      <c r="P415" s="87"/>
      <c r="Q415" s="87"/>
      <c r="R415" s="86"/>
    </row>
    <row r="416" ht="14.25" customHeight="1">
      <c r="A416" s="81"/>
      <c r="B416" s="82"/>
      <c r="C416" s="82"/>
      <c r="D416" s="83"/>
      <c r="E416" s="82"/>
      <c r="F416" s="82"/>
      <c r="G416" s="82"/>
      <c r="H416" s="84"/>
      <c r="I416" s="82"/>
      <c r="J416" s="82"/>
      <c r="K416" s="85"/>
      <c r="L416" s="84"/>
      <c r="M416" s="86"/>
      <c r="N416" s="82"/>
      <c r="O416" s="87"/>
      <c r="P416" s="87"/>
      <c r="Q416" s="87"/>
      <c r="R416" s="86"/>
    </row>
    <row r="417" ht="14.25" customHeight="1">
      <c r="A417" s="81"/>
      <c r="B417" s="82"/>
      <c r="C417" s="82"/>
      <c r="D417" s="83"/>
      <c r="E417" s="82"/>
      <c r="F417" s="82"/>
      <c r="G417" s="82"/>
      <c r="H417" s="84"/>
      <c r="I417" s="82"/>
      <c r="J417" s="82"/>
      <c r="K417" s="85"/>
      <c r="L417" s="84"/>
      <c r="M417" s="86"/>
      <c r="N417" s="82"/>
      <c r="O417" s="87"/>
      <c r="P417" s="87"/>
      <c r="Q417" s="87"/>
      <c r="R417" s="86"/>
    </row>
    <row r="418" ht="14.25" customHeight="1">
      <c r="A418" s="81"/>
      <c r="B418" s="82"/>
      <c r="C418" s="82"/>
      <c r="D418" s="83"/>
      <c r="E418" s="82"/>
      <c r="F418" s="82"/>
      <c r="G418" s="82"/>
      <c r="H418" s="84"/>
      <c r="I418" s="82"/>
      <c r="J418" s="82"/>
      <c r="K418" s="85"/>
      <c r="L418" s="84"/>
      <c r="M418" s="86"/>
      <c r="N418" s="82"/>
      <c r="O418" s="87"/>
      <c r="P418" s="87"/>
      <c r="Q418" s="87"/>
      <c r="R418" s="86"/>
    </row>
    <row r="419" ht="14.25" customHeight="1">
      <c r="A419" s="81"/>
      <c r="B419" s="82"/>
      <c r="C419" s="82"/>
      <c r="D419" s="83"/>
      <c r="E419" s="82"/>
      <c r="F419" s="82"/>
      <c r="G419" s="82"/>
      <c r="H419" s="84"/>
      <c r="I419" s="82"/>
      <c r="J419" s="82"/>
      <c r="K419" s="85"/>
      <c r="L419" s="84"/>
      <c r="M419" s="86"/>
      <c r="N419" s="82"/>
      <c r="O419" s="87"/>
      <c r="P419" s="87"/>
      <c r="Q419" s="87"/>
      <c r="R419" s="86"/>
    </row>
    <row r="420" ht="14.25" customHeight="1">
      <c r="A420" s="81"/>
      <c r="B420" s="82"/>
      <c r="C420" s="82"/>
      <c r="D420" s="83"/>
      <c r="E420" s="82"/>
      <c r="F420" s="82"/>
      <c r="G420" s="82"/>
      <c r="H420" s="84"/>
      <c r="I420" s="82"/>
      <c r="J420" s="82"/>
      <c r="K420" s="85"/>
      <c r="L420" s="84"/>
      <c r="M420" s="86"/>
      <c r="N420" s="82"/>
      <c r="O420" s="87"/>
      <c r="P420" s="87"/>
      <c r="Q420" s="87"/>
      <c r="R420" s="86"/>
    </row>
    <row r="421" ht="14.25" customHeight="1">
      <c r="A421" s="81"/>
      <c r="B421" s="82"/>
      <c r="C421" s="82"/>
      <c r="D421" s="83"/>
      <c r="E421" s="82"/>
      <c r="F421" s="82"/>
      <c r="G421" s="82"/>
      <c r="H421" s="84"/>
      <c r="I421" s="82"/>
      <c r="J421" s="82"/>
      <c r="K421" s="85"/>
      <c r="L421" s="84"/>
      <c r="M421" s="86"/>
      <c r="N421" s="82"/>
      <c r="O421" s="87"/>
      <c r="P421" s="87"/>
      <c r="Q421" s="87"/>
      <c r="R421" s="86"/>
    </row>
    <row r="422" ht="14.25" customHeight="1">
      <c r="A422" s="81"/>
      <c r="B422" s="82"/>
      <c r="C422" s="82"/>
      <c r="D422" s="83"/>
      <c r="E422" s="82"/>
      <c r="F422" s="82"/>
      <c r="G422" s="82"/>
      <c r="H422" s="84"/>
      <c r="I422" s="82"/>
      <c r="J422" s="82"/>
      <c r="K422" s="85"/>
      <c r="L422" s="84"/>
      <c r="M422" s="86"/>
      <c r="N422" s="82"/>
      <c r="O422" s="87"/>
      <c r="P422" s="87"/>
      <c r="Q422" s="87"/>
      <c r="R422" s="86"/>
    </row>
    <row r="423" ht="14.25" customHeight="1">
      <c r="A423" s="81"/>
      <c r="B423" s="82"/>
      <c r="C423" s="82"/>
      <c r="D423" s="83"/>
      <c r="E423" s="82"/>
      <c r="F423" s="82"/>
      <c r="G423" s="82"/>
      <c r="H423" s="84"/>
      <c r="I423" s="82"/>
      <c r="J423" s="82"/>
      <c r="K423" s="85"/>
      <c r="L423" s="84"/>
      <c r="M423" s="86"/>
      <c r="N423" s="82"/>
      <c r="O423" s="87"/>
      <c r="P423" s="87"/>
      <c r="Q423" s="87"/>
      <c r="R423" s="86"/>
    </row>
    <row r="424" ht="14.25" customHeight="1">
      <c r="A424" s="81"/>
      <c r="B424" s="82"/>
      <c r="C424" s="82"/>
      <c r="D424" s="83"/>
      <c r="E424" s="82"/>
      <c r="F424" s="82"/>
      <c r="G424" s="82"/>
      <c r="H424" s="84"/>
      <c r="I424" s="82"/>
      <c r="J424" s="82"/>
      <c r="K424" s="85"/>
      <c r="L424" s="84"/>
      <c r="M424" s="86"/>
      <c r="N424" s="82"/>
      <c r="O424" s="87"/>
      <c r="P424" s="87"/>
      <c r="Q424" s="87"/>
      <c r="R424" s="86"/>
    </row>
    <row r="425" ht="14.25" customHeight="1">
      <c r="A425" s="81"/>
      <c r="B425" s="82"/>
      <c r="C425" s="82"/>
      <c r="D425" s="83"/>
      <c r="E425" s="82"/>
      <c r="F425" s="82"/>
      <c r="G425" s="82"/>
      <c r="H425" s="84"/>
      <c r="I425" s="82"/>
      <c r="J425" s="82"/>
      <c r="K425" s="85"/>
      <c r="L425" s="84"/>
      <c r="M425" s="86"/>
      <c r="N425" s="82"/>
      <c r="O425" s="87"/>
      <c r="P425" s="87"/>
      <c r="Q425" s="87"/>
      <c r="R425" s="86"/>
    </row>
    <row r="426" ht="14.25" customHeight="1">
      <c r="A426" s="81"/>
      <c r="B426" s="82"/>
      <c r="C426" s="82"/>
      <c r="D426" s="83"/>
      <c r="E426" s="82"/>
      <c r="F426" s="82"/>
      <c r="G426" s="82"/>
      <c r="H426" s="84"/>
      <c r="I426" s="82"/>
      <c r="J426" s="82"/>
      <c r="K426" s="85"/>
      <c r="L426" s="84"/>
      <c r="M426" s="86"/>
      <c r="N426" s="82"/>
      <c r="O426" s="87"/>
      <c r="P426" s="87"/>
      <c r="Q426" s="87"/>
      <c r="R426" s="86"/>
    </row>
    <row r="427" ht="14.25" customHeight="1">
      <c r="A427" s="81"/>
      <c r="B427" s="82"/>
      <c r="C427" s="82"/>
      <c r="D427" s="83"/>
      <c r="E427" s="82"/>
      <c r="F427" s="82"/>
      <c r="G427" s="82"/>
      <c r="H427" s="84"/>
      <c r="I427" s="82"/>
      <c r="J427" s="82"/>
      <c r="K427" s="85"/>
      <c r="L427" s="84"/>
      <c r="M427" s="86"/>
      <c r="N427" s="82"/>
      <c r="O427" s="87"/>
      <c r="P427" s="87"/>
      <c r="Q427" s="87"/>
      <c r="R427" s="86"/>
    </row>
    <row r="428" ht="14.25" customHeight="1">
      <c r="A428" s="81"/>
      <c r="B428" s="82"/>
      <c r="C428" s="82"/>
      <c r="D428" s="83"/>
      <c r="E428" s="82"/>
      <c r="F428" s="82"/>
      <c r="G428" s="82"/>
      <c r="H428" s="84"/>
      <c r="I428" s="82"/>
      <c r="J428" s="82"/>
      <c r="K428" s="85"/>
      <c r="L428" s="84"/>
      <c r="M428" s="86"/>
      <c r="N428" s="82"/>
      <c r="O428" s="87"/>
      <c r="P428" s="87"/>
      <c r="Q428" s="87"/>
      <c r="R428" s="86"/>
    </row>
    <row r="429" ht="14.25" customHeight="1">
      <c r="A429" s="81"/>
      <c r="B429" s="82"/>
      <c r="C429" s="82"/>
      <c r="D429" s="83"/>
      <c r="E429" s="82"/>
      <c r="F429" s="82"/>
      <c r="G429" s="82"/>
      <c r="H429" s="84"/>
      <c r="I429" s="82"/>
      <c r="J429" s="82"/>
      <c r="K429" s="85"/>
      <c r="L429" s="84"/>
      <c r="M429" s="86"/>
      <c r="N429" s="82"/>
      <c r="O429" s="87"/>
      <c r="P429" s="87"/>
      <c r="Q429" s="87"/>
      <c r="R429" s="86"/>
    </row>
    <row r="430" ht="14.25" customHeight="1">
      <c r="A430" s="81"/>
      <c r="B430" s="82"/>
      <c r="C430" s="82"/>
      <c r="D430" s="83"/>
      <c r="E430" s="82"/>
      <c r="F430" s="82"/>
      <c r="G430" s="82"/>
      <c r="H430" s="84"/>
      <c r="I430" s="82"/>
      <c r="J430" s="82"/>
      <c r="K430" s="85"/>
      <c r="L430" s="84"/>
      <c r="M430" s="86"/>
      <c r="N430" s="82"/>
      <c r="O430" s="87"/>
      <c r="P430" s="87"/>
      <c r="Q430" s="87"/>
      <c r="R430" s="86"/>
    </row>
    <row r="431" ht="14.25" customHeight="1">
      <c r="A431" s="81"/>
      <c r="B431" s="82"/>
      <c r="C431" s="82"/>
      <c r="D431" s="83"/>
      <c r="E431" s="82"/>
      <c r="F431" s="82"/>
      <c r="G431" s="82"/>
      <c r="H431" s="84"/>
      <c r="I431" s="82"/>
      <c r="J431" s="82"/>
      <c r="K431" s="85"/>
      <c r="L431" s="84"/>
      <c r="M431" s="86"/>
      <c r="N431" s="82"/>
      <c r="O431" s="87"/>
      <c r="P431" s="87"/>
      <c r="Q431" s="87"/>
      <c r="R431" s="86"/>
    </row>
    <row r="432" ht="14.25" customHeight="1">
      <c r="A432" s="81"/>
      <c r="B432" s="82"/>
      <c r="C432" s="82"/>
      <c r="D432" s="83"/>
      <c r="E432" s="82"/>
      <c r="F432" s="82"/>
      <c r="G432" s="82"/>
      <c r="H432" s="84"/>
      <c r="I432" s="82"/>
      <c r="J432" s="82"/>
      <c r="K432" s="85"/>
      <c r="L432" s="84"/>
      <c r="M432" s="86"/>
      <c r="N432" s="82"/>
      <c r="O432" s="87"/>
      <c r="P432" s="87"/>
      <c r="Q432" s="87"/>
      <c r="R432" s="86"/>
    </row>
    <row r="433" ht="14.25" customHeight="1">
      <c r="A433" s="81"/>
      <c r="B433" s="82"/>
      <c r="C433" s="82"/>
      <c r="D433" s="83"/>
      <c r="E433" s="82"/>
      <c r="F433" s="82"/>
      <c r="G433" s="82"/>
      <c r="H433" s="84"/>
      <c r="I433" s="82"/>
      <c r="J433" s="82"/>
      <c r="K433" s="85"/>
      <c r="L433" s="84"/>
      <c r="M433" s="86"/>
      <c r="N433" s="82"/>
      <c r="O433" s="87"/>
      <c r="P433" s="87"/>
      <c r="Q433" s="87"/>
      <c r="R433" s="86"/>
    </row>
    <row r="434" ht="14.25" customHeight="1">
      <c r="A434" s="81"/>
      <c r="B434" s="82"/>
      <c r="C434" s="82"/>
      <c r="D434" s="83"/>
      <c r="E434" s="82"/>
      <c r="F434" s="82"/>
      <c r="G434" s="82"/>
      <c r="H434" s="84"/>
      <c r="I434" s="82"/>
      <c r="J434" s="82"/>
      <c r="K434" s="85"/>
      <c r="L434" s="84"/>
      <c r="M434" s="86"/>
      <c r="N434" s="82"/>
      <c r="O434" s="87"/>
      <c r="P434" s="87"/>
      <c r="Q434" s="87"/>
      <c r="R434" s="86"/>
    </row>
    <row r="435" ht="14.25" customHeight="1">
      <c r="A435" s="81"/>
      <c r="B435" s="82"/>
      <c r="C435" s="82"/>
      <c r="D435" s="83"/>
      <c r="E435" s="82"/>
      <c r="F435" s="82"/>
      <c r="G435" s="82"/>
      <c r="H435" s="84"/>
      <c r="I435" s="82"/>
      <c r="J435" s="82"/>
      <c r="K435" s="85"/>
      <c r="L435" s="84"/>
      <c r="M435" s="86"/>
      <c r="N435" s="82"/>
      <c r="O435" s="87"/>
      <c r="P435" s="87"/>
      <c r="Q435" s="87"/>
      <c r="R435" s="86"/>
    </row>
    <row r="436" ht="14.25" customHeight="1">
      <c r="A436" s="81"/>
      <c r="B436" s="82"/>
      <c r="C436" s="82"/>
      <c r="D436" s="83"/>
      <c r="E436" s="82"/>
      <c r="F436" s="82"/>
      <c r="G436" s="82"/>
      <c r="H436" s="84"/>
      <c r="I436" s="82"/>
      <c r="J436" s="82"/>
      <c r="K436" s="85"/>
      <c r="L436" s="84"/>
      <c r="M436" s="86"/>
      <c r="N436" s="82"/>
      <c r="O436" s="87"/>
      <c r="P436" s="87"/>
      <c r="Q436" s="87"/>
      <c r="R436" s="86"/>
    </row>
    <row r="437" ht="14.25" customHeight="1">
      <c r="A437" s="81"/>
      <c r="B437" s="82"/>
      <c r="C437" s="82"/>
      <c r="D437" s="83"/>
      <c r="E437" s="82"/>
      <c r="F437" s="82"/>
      <c r="G437" s="82"/>
      <c r="H437" s="84"/>
      <c r="I437" s="82"/>
      <c r="J437" s="82"/>
      <c r="K437" s="85"/>
      <c r="L437" s="84"/>
      <c r="M437" s="86"/>
      <c r="N437" s="82"/>
      <c r="O437" s="87"/>
      <c r="P437" s="87"/>
      <c r="Q437" s="87"/>
      <c r="R437" s="86"/>
    </row>
    <row r="438" ht="14.25" customHeight="1">
      <c r="A438" s="81"/>
      <c r="B438" s="82"/>
      <c r="C438" s="82"/>
      <c r="D438" s="83"/>
      <c r="E438" s="82"/>
      <c r="F438" s="82"/>
      <c r="G438" s="82"/>
      <c r="H438" s="84"/>
      <c r="I438" s="82"/>
      <c r="J438" s="82"/>
      <c r="K438" s="85"/>
      <c r="L438" s="84"/>
      <c r="M438" s="86"/>
      <c r="N438" s="82"/>
      <c r="O438" s="87"/>
      <c r="P438" s="87"/>
      <c r="Q438" s="87"/>
      <c r="R438" s="86"/>
    </row>
    <row r="439" ht="14.25" customHeight="1">
      <c r="A439" s="81"/>
      <c r="B439" s="82"/>
      <c r="C439" s="82"/>
      <c r="D439" s="83"/>
      <c r="E439" s="82"/>
      <c r="F439" s="82"/>
      <c r="G439" s="82"/>
      <c r="H439" s="84"/>
      <c r="I439" s="82"/>
      <c r="J439" s="82"/>
      <c r="K439" s="85"/>
      <c r="L439" s="84"/>
      <c r="M439" s="86"/>
      <c r="N439" s="82"/>
      <c r="O439" s="87"/>
      <c r="P439" s="87"/>
      <c r="Q439" s="87"/>
      <c r="R439" s="86"/>
    </row>
    <row r="440" ht="14.25" customHeight="1">
      <c r="A440" s="81"/>
      <c r="B440" s="82"/>
      <c r="C440" s="82"/>
      <c r="D440" s="83"/>
      <c r="E440" s="82"/>
      <c r="F440" s="82"/>
      <c r="G440" s="82"/>
      <c r="H440" s="84"/>
      <c r="I440" s="82"/>
      <c r="J440" s="82"/>
      <c r="K440" s="85"/>
      <c r="L440" s="84"/>
      <c r="M440" s="86"/>
      <c r="N440" s="82"/>
      <c r="O440" s="87"/>
      <c r="P440" s="87"/>
      <c r="Q440" s="87"/>
      <c r="R440" s="86"/>
    </row>
    <row r="441" ht="14.25" customHeight="1">
      <c r="A441" s="81"/>
      <c r="B441" s="82"/>
      <c r="C441" s="82"/>
      <c r="D441" s="83"/>
      <c r="E441" s="82"/>
      <c r="F441" s="82"/>
      <c r="G441" s="82"/>
      <c r="H441" s="84"/>
      <c r="I441" s="82"/>
      <c r="J441" s="82"/>
      <c r="K441" s="85"/>
      <c r="L441" s="84"/>
      <c r="M441" s="86"/>
      <c r="N441" s="82"/>
      <c r="O441" s="87"/>
      <c r="P441" s="87"/>
      <c r="Q441" s="87"/>
      <c r="R441" s="86"/>
    </row>
    <row r="442" ht="14.25" customHeight="1">
      <c r="A442" s="81"/>
      <c r="B442" s="82"/>
      <c r="C442" s="82"/>
      <c r="D442" s="83"/>
      <c r="E442" s="82"/>
      <c r="F442" s="82"/>
      <c r="G442" s="82"/>
      <c r="H442" s="84"/>
      <c r="I442" s="82"/>
      <c r="J442" s="82"/>
      <c r="K442" s="85"/>
      <c r="L442" s="84"/>
      <c r="M442" s="86"/>
      <c r="N442" s="82"/>
      <c r="O442" s="87"/>
      <c r="P442" s="87"/>
      <c r="Q442" s="87"/>
      <c r="R442" s="86"/>
    </row>
    <row r="443" ht="14.25" customHeight="1">
      <c r="A443" s="81"/>
      <c r="B443" s="82"/>
      <c r="C443" s="82"/>
      <c r="D443" s="83"/>
      <c r="E443" s="82"/>
      <c r="F443" s="82"/>
      <c r="G443" s="82"/>
      <c r="H443" s="84"/>
      <c r="I443" s="82"/>
      <c r="J443" s="82"/>
      <c r="K443" s="85"/>
      <c r="L443" s="84"/>
      <c r="M443" s="86"/>
      <c r="N443" s="82"/>
      <c r="O443" s="87"/>
      <c r="P443" s="87"/>
      <c r="Q443" s="87"/>
      <c r="R443" s="86"/>
    </row>
    <row r="444" ht="14.25" customHeight="1">
      <c r="A444" s="81"/>
      <c r="B444" s="82"/>
      <c r="C444" s="82"/>
      <c r="D444" s="83"/>
      <c r="E444" s="82"/>
      <c r="F444" s="82"/>
      <c r="G444" s="82"/>
      <c r="H444" s="84"/>
      <c r="I444" s="82"/>
      <c r="J444" s="82"/>
      <c r="K444" s="85"/>
      <c r="L444" s="84"/>
      <c r="M444" s="86"/>
      <c r="N444" s="82"/>
      <c r="O444" s="87"/>
      <c r="P444" s="87"/>
      <c r="Q444" s="87"/>
      <c r="R444" s="86"/>
    </row>
    <row r="445" ht="14.25" customHeight="1">
      <c r="A445" s="81"/>
      <c r="B445" s="82"/>
      <c r="C445" s="82"/>
      <c r="D445" s="83"/>
      <c r="E445" s="82"/>
      <c r="F445" s="82"/>
      <c r="G445" s="82"/>
      <c r="H445" s="84"/>
      <c r="I445" s="82"/>
      <c r="J445" s="82"/>
      <c r="K445" s="85"/>
      <c r="L445" s="84"/>
      <c r="M445" s="86"/>
      <c r="N445" s="82"/>
      <c r="O445" s="87"/>
      <c r="P445" s="87"/>
      <c r="Q445" s="87"/>
      <c r="R445" s="86"/>
    </row>
    <row r="446" ht="14.25" customHeight="1">
      <c r="A446" s="81"/>
      <c r="B446" s="82"/>
      <c r="C446" s="82"/>
      <c r="D446" s="83"/>
      <c r="E446" s="82"/>
      <c r="F446" s="82"/>
      <c r="G446" s="82"/>
      <c r="H446" s="84"/>
      <c r="I446" s="82"/>
      <c r="J446" s="82"/>
      <c r="K446" s="85"/>
      <c r="L446" s="84"/>
      <c r="M446" s="86"/>
      <c r="N446" s="82"/>
      <c r="O446" s="87"/>
      <c r="P446" s="87"/>
      <c r="Q446" s="87"/>
      <c r="R446" s="86"/>
    </row>
    <row r="447" ht="14.25" customHeight="1">
      <c r="A447" s="81"/>
      <c r="B447" s="82"/>
      <c r="C447" s="82"/>
      <c r="D447" s="83"/>
      <c r="E447" s="82"/>
      <c r="F447" s="82"/>
      <c r="G447" s="82"/>
      <c r="H447" s="84"/>
      <c r="I447" s="82"/>
      <c r="J447" s="82"/>
      <c r="K447" s="85"/>
      <c r="L447" s="84"/>
      <c r="M447" s="86"/>
      <c r="N447" s="82"/>
      <c r="O447" s="87"/>
      <c r="P447" s="87"/>
      <c r="Q447" s="87"/>
      <c r="R447" s="86"/>
    </row>
    <row r="448" ht="14.25" customHeight="1">
      <c r="A448" s="81"/>
      <c r="B448" s="82"/>
      <c r="C448" s="82"/>
      <c r="D448" s="83"/>
      <c r="E448" s="82"/>
      <c r="F448" s="82"/>
      <c r="G448" s="82"/>
      <c r="H448" s="84"/>
      <c r="I448" s="82"/>
      <c r="J448" s="82"/>
      <c r="K448" s="85"/>
      <c r="L448" s="84"/>
      <c r="M448" s="86"/>
      <c r="N448" s="82"/>
      <c r="O448" s="87"/>
      <c r="P448" s="87"/>
      <c r="Q448" s="87"/>
      <c r="R448" s="86"/>
    </row>
    <row r="449" ht="14.25" customHeight="1">
      <c r="A449" s="81"/>
      <c r="B449" s="82"/>
      <c r="C449" s="82"/>
      <c r="D449" s="83"/>
      <c r="E449" s="82"/>
      <c r="F449" s="82"/>
      <c r="G449" s="82"/>
      <c r="H449" s="84"/>
      <c r="I449" s="82"/>
      <c r="J449" s="82"/>
      <c r="K449" s="85"/>
      <c r="L449" s="84"/>
      <c r="M449" s="86"/>
      <c r="N449" s="82"/>
      <c r="O449" s="87"/>
      <c r="P449" s="87"/>
      <c r="Q449" s="87"/>
      <c r="R449" s="86"/>
    </row>
    <row r="450" ht="14.25" customHeight="1">
      <c r="A450" s="81"/>
      <c r="B450" s="82"/>
      <c r="C450" s="82"/>
      <c r="D450" s="83"/>
      <c r="E450" s="82"/>
      <c r="F450" s="82"/>
      <c r="G450" s="82"/>
      <c r="H450" s="84"/>
      <c r="I450" s="82"/>
      <c r="J450" s="82"/>
      <c r="K450" s="85"/>
      <c r="L450" s="84"/>
      <c r="M450" s="86"/>
      <c r="N450" s="82"/>
      <c r="O450" s="87"/>
      <c r="P450" s="87"/>
      <c r="Q450" s="87"/>
      <c r="R450" s="86"/>
    </row>
    <row r="451" ht="14.25" customHeight="1">
      <c r="A451" s="81"/>
      <c r="B451" s="82"/>
      <c r="C451" s="82"/>
      <c r="D451" s="83"/>
      <c r="E451" s="82"/>
      <c r="F451" s="82"/>
      <c r="G451" s="82"/>
      <c r="H451" s="84"/>
      <c r="I451" s="82"/>
      <c r="J451" s="82"/>
      <c r="K451" s="85"/>
      <c r="L451" s="84"/>
      <c r="M451" s="86"/>
      <c r="N451" s="82"/>
      <c r="O451" s="87"/>
      <c r="P451" s="87"/>
      <c r="Q451" s="87"/>
      <c r="R451" s="86"/>
    </row>
    <row r="452" ht="14.25" customHeight="1">
      <c r="A452" s="81"/>
      <c r="B452" s="82"/>
      <c r="C452" s="82"/>
      <c r="D452" s="83"/>
      <c r="E452" s="82"/>
      <c r="F452" s="82"/>
      <c r="G452" s="82"/>
      <c r="H452" s="84"/>
      <c r="I452" s="82"/>
      <c r="J452" s="82"/>
      <c r="K452" s="85"/>
      <c r="L452" s="84"/>
      <c r="M452" s="86"/>
      <c r="N452" s="82"/>
      <c r="O452" s="87"/>
      <c r="P452" s="87"/>
      <c r="Q452" s="87"/>
      <c r="R452" s="86"/>
    </row>
    <row r="453" ht="14.25" customHeight="1">
      <c r="A453" s="81"/>
      <c r="B453" s="82"/>
      <c r="C453" s="82"/>
      <c r="D453" s="83"/>
      <c r="E453" s="82"/>
      <c r="F453" s="82"/>
      <c r="G453" s="82"/>
      <c r="H453" s="84"/>
      <c r="I453" s="82"/>
      <c r="J453" s="82"/>
      <c r="K453" s="85"/>
      <c r="L453" s="84"/>
      <c r="M453" s="86"/>
      <c r="N453" s="82"/>
      <c r="O453" s="87"/>
      <c r="P453" s="87"/>
      <c r="Q453" s="87"/>
      <c r="R453" s="86"/>
    </row>
    <row r="454" ht="14.25" customHeight="1">
      <c r="A454" s="81"/>
      <c r="B454" s="82"/>
      <c r="C454" s="82"/>
      <c r="D454" s="83"/>
      <c r="E454" s="82"/>
      <c r="F454" s="82"/>
      <c r="G454" s="82"/>
      <c r="H454" s="84"/>
      <c r="I454" s="82"/>
      <c r="J454" s="82"/>
      <c r="K454" s="85"/>
      <c r="L454" s="84"/>
      <c r="M454" s="86"/>
      <c r="N454" s="82"/>
      <c r="O454" s="87"/>
      <c r="P454" s="87"/>
      <c r="Q454" s="87"/>
      <c r="R454" s="86"/>
    </row>
    <row r="455" ht="14.25" customHeight="1">
      <c r="A455" s="81"/>
      <c r="B455" s="82"/>
      <c r="C455" s="82"/>
      <c r="D455" s="83"/>
      <c r="E455" s="82"/>
      <c r="F455" s="82"/>
      <c r="G455" s="82"/>
      <c r="H455" s="84"/>
      <c r="I455" s="82"/>
      <c r="J455" s="82"/>
      <c r="K455" s="85"/>
      <c r="L455" s="84"/>
      <c r="M455" s="86"/>
      <c r="N455" s="82"/>
      <c r="O455" s="87"/>
      <c r="P455" s="87"/>
      <c r="Q455" s="87"/>
      <c r="R455" s="86"/>
    </row>
    <row r="456" ht="14.25" customHeight="1">
      <c r="A456" s="81"/>
      <c r="B456" s="82"/>
      <c r="C456" s="82"/>
      <c r="D456" s="83"/>
      <c r="E456" s="82"/>
      <c r="F456" s="82"/>
      <c r="G456" s="82"/>
      <c r="H456" s="84"/>
      <c r="I456" s="82"/>
      <c r="J456" s="82"/>
      <c r="K456" s="85"/>
      <c r="L456" s="84"/>
      <c r="M456" s="86"/>
      <c r="N456" s="82"/>
      <c r="O456" s="87"/>
      <c r="P456" s="87"/>
      <c r="Q456" s="87"/>
      <c r="R456" s="86"/>
    </row>
    <row r="457" ht="14.25" customHeight="1">
      <c r="A457" s="81"/>
      <c r="B457" s="82"/>
      <c r="C457" s="82"/>
      <c r="D457" s="83"/>
      <c r="E457" s="82"/>
      <c r="F457" s="82"/>
      <c r="G457" s="82"/>
      <c r="H457" s="84"/>
      <c r="I457" s="82"/>
      <c r="J457" s="82"/>
      <c r="K457" s="85"/>
      <c r="L457" s="84"/>
      <c r="M457" s="86"/>
      <c r="N457" s="82"/>
      <c r="O457" s="87"/>
      <c r="P457" s="87"/>
      <c r="Q457" s="87"/>
      <c r="R457" s="86"/>
    </row>
    <row r="458" ht="14.25" customHeight="1">
      <c r="A458" s="81"/>
      <c r="B458" s="82"/>
      <c r="C458" s="82"/>
      <c r="D458" s="83"/>
      <c r="E458" s="82"/>
      <c r="F458" s="82"/>
      <c r="G458" s="82"/>
      <c r="H458" s="84"/>
      <c r="I458" s="82"/>
      <c r="J458" s="82"/>
      <c r="K458" s="85"/>
      <c r="L458" s="84"/>
      <c r="M458" s="86"/>
      <c r="N458" s="82"/>
      <c r="O458" s="87"/>
      <c r="P458" s="87"/>
      <c r="Q458" s="87"/>
      <c r="R458" s="86"/>
    </row>
    <row r="459" ht="14.25" customHeight="1">
      <c r="A459" s="81"/>
      <c r="B459" s="82"/>
      <c r="C459" s="82"/>
      <c r="D459" s="83"/>
      <c r="E459" s="82"/>
      <c r="F459" s="82"/>
      <c r="G459" s="82"/>
      <c r="H459" s="84"/>
      <c r="I459" s="82"/>
      <c r="J459" s="82"/>
      <c r="K459" s="85"/>
      <c r="L459" s="84"/>
      <c r="M459" s="86"/>
      <c r="N459" s="82"/>
      <c r="O459" s="87"/>
      <c r="P459" s="87"/>
      <c r="Q459" s="87"/>
      <c r="R459" s="86"/>
    </row>
    <row r="460" ht="14.25" customHeight="1">
      <c r="A460" s="81"/>
      <c r="B460" s="82"/>
      <c r="C460" s="82"/>
      <c r="D460" s="83"/>
      <c r="E460" s="82"/>
      <c r="F460" s="82"/>
      <c r="G460" s="82"/>
      <c r="H460" s="84"/>
      <c r="I460" s="82"/>
      <c r="J460" s="82"/>
      <c r="K460" s="85"/>
      <c r="L460" s="84"/>
      <c r="M460" s="86"/>
      <c r="N460" s="82"/>
      <c r="O460" s="87"/>
      <c r="P460" s="87"/>
      <c r="Q460" s="87"/>
      <c r="R460" s="86"/>
    </row>
    <row r="461" ht="14.25" customHeight="1">
      <c r="A461" s="81"/>
      <c r="B461" s="82"/>
      <c r="C461" s="82"/>
      <c r="D461" s="83"/>
      <c r="E461" s="82"/>
      <c r="F461" s="82"/>
      <c r="G461" s="82"/>
      <c r="H461" s="84"/>
      <c r="I461" s="82"/>
      <c r="J461" s="82"/>
      <c r="K461" s="85"/>
      <c r="L461" s="84"/>
      <c r="M461" s="86"/>
      <c r="N461" s="82"/>
      <c r="O461" s="87"/>
      <c r="P461" s="87"/>
      <c r="Q461" s="87"/>
      <c r="R461" s="86"/>
    </row>
    <row r="462" ht="14.25" customHeight="1">
      <c r="A462" s="81"/>
      <c r="B462" s="82"/>
      <c r="C462" s="82"/>
      <c r="D462" s="83"/>
      <c r="E462" s="82"/>
      <c r="F462" s="82"/>
      <c r="G462" s="82"/>
      <c r="H462" s="84"/>
      <c r="I462" s="82"/>
      <c r="J462" s="82"/>
      <c r="K462" s="85"/>
      <c r="L462" s="84"/>
      <c r="M462" s="86"/>
      <c r="N462" s="82"/>
      <c r="O462" s="87"/>
      <c r="P462" s="87"/>
      <c r="Q462" s="87"/>
      <c r="R462" s="86"/>
    </row>
    <row r="463" ht="14.25" customHeight="1">
      <c r="A463" s="81"/>
      <c r="B463" s="82"/>
      <c r="C463" s="82"/>
      <c r="D463" s="83"/>
      <c r="E463" s="82"/>
      <c r="F463" s="82"/>
      <c r="G463" s="82"/>
      <c r="H463" s="84"/>
      <c r="I463" s="82"/>
      <c r="J463" s="82"/>
      <c r="K463" s="85"/>
      <c r="L463" s="84"/>
      <c r="M463" s="86"/>
      <c r="N463" s="82"/>
      <c r="O463" s="87"/>
      <c r="P463" s="87"/>
      <c r="Q463" s="87"/>
      <c r="R463" s="86"/>
    </row>
    <row r="464" ht="14.25" customHeight="1">
      <c r="A464" s="81"/>
      <c r="B464" s="82"/>
      <c r="C464" s="82"/>
      <c r="D464" s="83"/>
      <c r="E464" s="82"/>
      <c r="F464" s="82"/>
      <c r="G464" s="82"/>
      <c r="H464" s="84"/>
      <c r="I464" s="82"/>
      <c r="J464" s="82"/>
      <c r="K464" s="85"/>
      <c r="L464" s="84"/>
      <c r="M464" s="86"/>
      <c r="N464" s="82"/>
      <c r="O464" s="87"/>
      <c r="P464" s="87"/>
      <c r="Q464" s="87"/>
      <c r="R464" s="86"/>
    </row>
    <row r="465" ht="14.25" customHeight="1">
      <c r="A465" s="81"/>
      <c r="B465" s="82"/>
      <c r="C465" s="82"/>
      <c r="D465" s="83"/>
      <c r="E465" s="82"/>
      <c r="F465" s="82"/>
      <c r="G465" s="82"/>
      <c r="H465" s="84"/>
      <c r="I465" s="82"/>
      <c r="J465" s="82"/>
      <c r="K465" s="85"/>
      <c r="L465" s="84"/>
      <c r="M465" s="86"/>
      <c r="N465" s="82"/>
      <c r="O465" s="87"/>
      <c r="P465" s="87"/>
      <c r="Q465" s="87"/>
      <c r="R465" s="86"/>
    </row>
    <row r="466" ht="14.25" customHeight="1">
      <c r="A466" s="81"/>
      <c r="B466" s="82"/>
      <c r="C466" s="82"/>
      <c r="D466" s="83"/>
      <c r="E466" s="82"/>
      <c r="F466" s="82"/>
      <c r="G466" s="82"/>
      <c r="H466" s="84"/>
      <c r="I466" s="82"/>
      <c r="J466" s="82"/>
      <c r="K466" s="85"/>
      <c r="L466" s="84"/>
      <c r="M466" s="86"/>
      <c r="N466" s="82"/>
      <c r="O466" s="87"/>
      <c r="P466" s="87"/>
      <c r="Q466" s="87"/>
      <c r="R466" s="86"/>
    </row>
    <row r="467" ht="14.25" customHeight="1">
      <c r="A467" s="81"/>
      <c r="B467" s="82"/>
      <c r="C467" s="82"/>
      <c r="D467" s="83"/>
      <c r="E467" s="82"/>
      <c r="F467" s="82"/>
      <c r="G467" s="82"/>
      <c r="H467" s="84"/>
      <c r="I467" s="82"/>
      <c r="J467" s="82"/>
      <c r="K467" s="85"/>
      <c r="L467" s="84"/>
      <c r="M467" s="86"/>
      <c r="N467" s="82"/>
      <c r="O467" s="87"/>
      <c r="P467" s="87"/>
      <c r="Q467" s="87"/>
      <c r="R467" s="86"/>
    </row>
    <row r="468" ht="14.25" customHeight="1">
      <c r="A468" s="81"/>
      <c r="B468" s="82"/>
      <c r="C468" s="82"/>
      <c r="D468" s="83"/>
      <c r="E468" s="82"/>
      <c r="F468" s="82"/>
      <c r="G468" s="82"/>
      <c r="H468" s="84"/>
      <c r="I468" s="82"/>
      <c r="J468" s="82"/>
      <c r="K468" s="85"/>
      <c r="L468" s="84"/>
      <c r="M468" s="86"/>
      <c r="N468" s="82"/>
      <c r="O468" s="87"/>
      <c r="P468" s="87"/>
      <c r="Q468" s="87"/>
      <c r="R468" s="86"/>
    </row>
    <row r="469" ht="14.25" customHeight="1">
      <c r="A469" s="81"/>
      <c r="B469" s="82"/>
      <c r="C469" s="82"/>
      <c r="D469" s="83"/>
      <c r="E469" s="82"/>
      <c r="F469" s="82"/>
      <c r="G469" s="82"/>
      <c r="H469" s="84"/>
      <c r="I469" s="82"/>
      <c r="J469" s="82"/>
      <c r="K469" s="85"/>
      <c r="L469" s="84"/>
      <c r="M469" s="86"/>
      <c r="N469" s="82"/>
      <c r="O469" s="87"/>
      <c r="P469" s="87"/>
      <c r="Q469" s="87"/>
      <c r="R469" s="86"/>
    </row>
    <row r="470" ht="14.25" customHeight="1">
      <c r="A470" s="81"/>
      <c r="B470" s="82"/>
      <c r="C470" s="82"/>
      <c r="D470" s="83"/>
      <c r="E470" s="82"/>
      <c r="F470" s="82"/>
      <c r="G470" s="82"/>
      <c r="H470" s="84"/>
      <c r="I470" s="82"/>
      <c r="J470" s="82"/>
      <c r="K470" s="85"/>
      <c r="L470" s="84"/>
      <c r="M470" s="86"/>
      <c r="N470" s="82"/>
      <c r="O470" s="87"/>
      <c r="P470" s="87"/>
      <c r="Q470" s="87"/>
      <c r="R470" s="86"/>
    </row>
    <row r="471" ht="14.25" customHeight="1">
      <c r="A471" s="81"/>
      <c r="B471" s="82"/>
      <c r="C471" s="82"/>
      <c r="D471" s="83"/>
      <c r="E471" s="82"/>
      <c r="F471" s="82"/>
      <c r="G471" s="82"/>
      <c r="H471" s="84"/>
      <c r="I471" s="82"/>
      <c r="J471" s="82"/>
      <c r="K471" s="85"/>
      <c r="L471" s="84"/>
      <c r="M471" s="86"/>
      <c r="N471" s="82"/>
      <c r="O471" s="87"/>
      <c r="P471" s="87"/>
      <c r="Q471" s="87"/>
      <c r="R471" s="86"/>
    </row>
    <row r="472" ht="14.25" customHeight="1">
      <c r="A472" s="81"/>
      <c r="B472" s="82"/>
      <c r="C472" s="82"/>
      <c r="D472" s="83"/>
      <c r="E472" s="82"/>
      <c r="F472" s="82"/>
      <c r="G472" s="82"/>
      <c r="H472" s="84"/>
      <c r="I472" s="82"/>
      <c r="J472" s="82"/>
      <c r="K472" s="85"/>
      <c r="L472" s="84"/>
      <c r="M472" s="86"/>
      <c r="N472" s="82"/>
      <c r="O472" s="87"/>
      <c r="P472" s="87"/>
      <c r="Q472" s="87"/>
      <c r="R472" s="86"/>
    </row>
    <row r="473" ht="14.25" customHeight="1">
      <c r="A473" s="81"/>
      <c r="B473" s="82"/>
      <c r="C473" s="82"/>
      <c r="D473" s="83"/>
      <c r="E473" s="82"/>
      <c r="F473" s="82"/>
      <c r="G473" s="82"/>
      <c r="H473" s="84"/>
      <c r="I473" s="82"/>
      <c r="J473" s="82"/>
      <c r="K473" s="85"/>
      <c r="L473" s="84"/>
      <c r="M473" s="86"/>
      <c r="N473" s="82"/>
      <c r="O473" s="87"/>
      <c r="P473" s="87"/>
      <c r="Q473" s="87"/>
      <c r="R473" s="86"/>
    </row>
    <row r="474" ht="14.25" customHeight="1">
      <c r="A474" s="81"/>
      <c r="B474" s="82"/>
      <c r="C474" s="82"/>
      <c r="D474" s="83"/>
      <c r="E474" s="82"/>
      <c r="F474" s="82"/>
      <c r="G474" s="82"/>
      <c r="H474" s="84"/>
      <c r="I474" s="82"/>
      <c r="J474" s="82"/>
      <c r="K474" s="85"/>
      <c r="L474" s="84"/>
      <c r="M474" s="86"/>
      <c r="N474" s="82"/>
      <c r="O474" s="87"/>
      <c r="P474" s="87"/>
      <c r="Q474" s="87"/>
      <c r="R474" s="86"/>
    </row>
    <row r="475" ht="14.25" customHeight="1">
      <c r="A475" s="81"/>
      <c r="B475" s="82"/>
      <c r="C475" s="82"/>
      <c r="D475" s="83"/>
      <c r="E475" s="82"/>
      <c r="F475" s="82"/>
      <c r="G475" s="82"/>
      <c r="H475" s="84"/>
      <c r="I475" s="82"/>
      <c r="J475" s="82"/>
      <c r="K475" s="85"/>
      <c r="L475" s="84"/>
      <c r="M475" s="86"/>
      <c r="N475" s="82"/>
      <c r="O475" s="87"/>
      <c r="P475" s="87"/>
      <c r="Q475" s="87"/>
      <c r="R475" s="86"/>
    </row>
    <row r="476" ht="14.25" customHeight="1">
      <c r="A476" s="81"/>
      <c r="B476" s="82"/>
      <c r="C476" s="82"/>
      <c r="D476" s="83"/>
      <c r="E476" s="82"/>
      <c r="F476" s="82"/>
      <c r="G476" s="82"/>
      <c r="H476" s="84"/>
      <c r="I476" s="82"/>
      <c r="J476" s="82"/>
      <c r="K476" s="85"/>
      <c r="L476" s="84"/>
      <c r="M476" s="86"/>
      <c r="N476" s="82"/>
      <c r="O476" s="87"/>
      <c r="P476" s="87"/>
      <c r="Q476" s="87"/>
      <c r="R476" s="86"/>
    </row>
    <row r="477" ht="14.25" customHeight="1">
      <c r="A477" s="81"/>
      <c r="B477" s="82"/>
      <c r="C477" s="82"/>
      <c r="D477" s="83"/>
      <c r="E477" s="82"/>
      <c r="F477" s="82"/>
      <c r="G477" s="82"/>
      <c r="H477" s="84"/>
      <c r="I477" s="82"/>
      <c r="J477" s="82"/>
      <c r="K477" s="85"/>
      <c r="L477" s="84"/>
      <c r="M477" s="86"/>
      <c r="N477" s="82"/>
      <c r="O477" s="87"/>
      <c r="P477" s="87"/>
      <c r="Q477" s="87"/>
      <c r="R477" s="86"/>
    </row>
    <row r="478" ht="14.25" customHeight="1">
      <c r="A478" s="81"/>
      <c r="B478" s="82"/>
      <c r="C478" s="82"/>
      <c r="D478" s="83"/>
      <c r="E478" s="82"/>
      <c r="F478" s="82"/>
      <c r="G478" s="82"/>
      <c r="H478" s="84"/>
      <c r="I478" s="82"/>
      <c r="J478" s="82"/>
      <c r="K478" s="85"/>
      <c r="L478" s="84"/>
      <c r="M478" s="86"/>
      <c r="N478" s="82"/>
      <c r="O478" s="87"/>
      <c r="P478" s="87"/>
      <c r="Q478" s="87"/>
      <c r="R478" s="86"/>
    </row>
    <row r="479" ht="14.25" customHeight="1">
      <c r="A479" s="81"/>
      <c r="B479" s="82"/>
      <c r="C479" s="82"/>
      <c r="D479" s="83"/>
      <c r="E479" s="82"/>
      <c r="F479" s="82"/>
      <c r="G479" s="82"/>
      <c r="H479" s="84"/>
      <c r="I479" s="82"/>
      <c r="J479" s="82"/>
      <c r="K479" s="85"/>
      <c r="L479" s="84"/>
      <c r="M479" s="86"/>
      <c r="N479" s="82"/>
      <c r="O479" s="87"/>
      <c r="P479" s="87"/>
      <c r="Q479" s="87"/>
      <c r="R479" s="86"/>
    </row>
    <row r="480" ht="14.25" customHeight="1">
      <c r="A480" s="81"/>
      <c r="B480" s="82"/>
      <c r="C480" s="82"/>
      <c r="D480" s="83"/>
      <c r="E480" s="82"/>
      <c r="F480" s="82"/>
      <c r="G480" s="82"/>
      <c r="H480" s="84"/>
      <c r="I480" s="82"/>
      <c r="J480" s="82"/>
      <c r="K480" s="85"/>
      <c r="L480" s="84"/>
      <c r="M480" s="86"/>
      <c r="N480" s="82"/>
      <c r="O480" s="87"/>
      <c r="P480" s="87"/>
      <c r="Q480" s="87"/>
      <c r="R480" s="86"/>
    </row>
    <row r="481" ht="14.25" customHeight="1">
      <c r="A481" s="81"/>
      <c r="B481" s="82"/>
      <c r="C481" s="82"/>
      <c r="D481" s="83"/>
      <c r="E481" s="82"/>
      <c r="F481" s="82"/>
      <c r="G481" s="82"/>
      <c r="H481" s="84"/>
      <c r="I481" s="82"/>
      <c r="J481" s="82"/>
      <c r="K481" s="85"/>
      <c r="L481" s="84"/>
      <c r="M481" s="86"/>
      <c r="N481" s="82"/>
      <c r="O481" s="87"/>
      <c r="P481" s="87"/>
      <c r="Q481" s="87"/>
      <c r="R481" s="86"/>
    </row>
    <row r="482" ht="14.25" customHeight="1">
      <c r="A482" s="81"/>
      <c r="B482" s="82"/>
      <c r="C482" s="82"/>
      <c r="D482" s="83"/>
      <c r="E482" s="82"/>
      <c r="F482" s="82"/>
      <c r="G482" s="82"/>
      <c r="H482" s="84"/>
      <c r="I482" s="82"/>
      <c r="J482" s="82"/>
      <c r="K482" s="85"/>
      <c r="L482" s="84"/>
      <c r="M482" s="86"/>
      <c r="N482" s="82"/>
      <c r="O482" s="87"/>
      <c r="P482" s="87"/>
      <c r="Q482" s="87"/>
      <c r="R482" s="86"/>
    </row>
    <row r="483" ht="14.25" customHeight="1">
      <c r="A483" s="81"/>
      <c r="B483" s="82"/>
      <c r="C483" s="82"/>
      <c r="D483" s="83"/>
      <c r="E483" s="82"/>
      <c r="F483" s="82"/>
      <c r="G483" s="82"/>
      <c r="H483" s="84"/>
      <c r="I483" s="82"/>
      <c r="J483" s="82"/>
      <c r="K483" s="85"/>
      <c r="L483" s="84"/>
      <c r="M483" s="86"/>
      <c r="N483" s="82"/>
      <c r="O483" s="87"/>
      <c r="P483" s="87"/>
      <c r="Q483" s="87"/>
      <c r="R483" s="86"/>
    </row>
    <row r="484" ht="14.25" customHeight="1">
      <c r="A484" s="81"/>
      <c r="B484" s="82"/>
      <c r="C484" s="82"/>
      <c r="D484" s="83"/>
      <c r="E484" s="82"/>
      <c r="F484" s="82"/>
      <c r="G484" s="82"/>
      <c r="H484" s="84"/>
      <c r="I484" s="82"/>
      <c r="J484" s="82"/>
      <c r="K484" s="85"/>
      <c r="L484" s="84"/>
      <c r="M484" s="86"/>
      <c r="N484" s="82"/>
      <c r="O484" s="87"/>
      <c r="P484" s="87"/>
      <c r="Q484" s="87"/>
      <c r="R484" s="86"/>
    </row>
    <row r="485" ht="14.25" customHeight="1">
      <c r="A485" s="81"/>
      <c r="B485" s="82"/>
      <c r="C485" s="82"/>
      <c r="D485" s="83"/>
      <c r="E485" s="82"/>
      <c r="F485" s="82"/>
      <c r="G485" s="82"/>
      <c r="H485" s="84"/>
      <c r="I485" s="82"/>
      <c r="J485" s="82"/>
      <c r="K485" s="85"/>
      <c r="L485" s="84"/>
      <c r="M485" s="86"/>
      <c r="N485" s="82"/>
      <c r="O485" s="87"/>
      <c r="P485" s="87"/>
      <c r="Q485" s="87"/>
      <c r="R485" s="86"/>
    </row>
    <row r="486" ht="14.25" customHeight="1">
      <c r="A486" s="81"/>
      <c r="B486" s="82"/>
      <c r="C486" s="82"/>
      <c r="D486" s="83"/>
      <c r="E486" s="82"/>
      <c r="F486" s="82"/>
      <c r="G486" s="82"/>
      <c r="H486" s="84"/>
      <c r="I486" s="82"/>
      <c r="J486" s="82"/>
      <c r="K486" s="85"/>
      <c r="L486" s="84"/>
      <c r="M486" s="86"/>
      <c r="N486" s="82"/>
      <c r="O486" s="87"/>
      <c r="P486" s="87"/>
      <c r="Q486" s="87"/>
      <c r="R486" s="86"/>
    </row>
    <row r="487" ht="14.25" customHeight="1">
      <c r="A487" s="81"/>
      <c r="B487" s="82"/>
      <c r="C487" s="82"/>
      <c r="D487" s="83"/>
      <c r="E487" s="82"/>
      <c r="F487" s="82"/>
      <c r="G487" s="82"/>
      <c r="H487" s="84"/>
      <c r="I487" s="82"/>
      <c r="J487" s="82"/>
      <c r="K487" s="85"/>
      <c r="L487" s="84"/>
      <c r="M487" s="86"/>
      <c r="N487" s="82"/>
      <c r="O487" s="87"/>
      <c r="P487" s="87"/>
      <c r="Q487" s="87"/>
      <c r="R487" s="86"/>
    </row>
    <row r="488" ht="14.25" customHeight="1">
      <c r="A488" s="81"/>
      <c r="B488" s="82"/>
      <c r="C488" s="82"/>
      <c r="D488" s="83"/>
      <c r="E488" s="82"/>
      <c r="F488" s="82"/>
      <c r="G488" s="82"/>
      <c r="H488" s="84"/>
      <c r="I488" s="82"/>
      <c r="J488" s="82"/>
      <c r="K488" s="85"/>
      <c r="L488" s="84"/>
      <c r="M488" s="86"/>
      <c r="N488" s="82"/>
      <c r="O488" s="87"/>
      <c r="P488" s="87"/>
      <c r="Q488" s="87"/>
      <c r="R488" s="86"/>
    </row>
    <row r="489" ht="14.25" customHeight="1">
      <c r="A489" s="81"/>
      <c r="B489" s="82"/>
      <c r="C489" s="82"/>
      <c r="D489" s="83"/>
      <c r="E489" s="82"/>
      <c r="F489" s="82"/>
      <c r="G489" s="82"/>
      <c r="H489" s="84"/>
      <c r="I489" s="82"/>
      <c r="J489" s="82"/>
      <c r="K489" s="85"/>
      <c r="L489" s="84"/>
      <c r="M489" s="86"/>
      <c r="N489" s="82"/>
      <c r="O489" s="87"/>
      <c r="P489" s="87"/>
      <c r="Q489" s="87"/>
      <c r="R489" s="86"/>
    </row>
    <row r="490" ht="14.25" customHeight="1">
      <c r="A490" s="81"/>
      <c r="B490" s="82"/>
      <c r="C490" s="82"/>
      <c r="D490" s="83"/>
      <c r="E490" s="82"/>
      <c r="F490" s="82"/>
      <c r="G490" s="82"/>
      <c r="H490" s="84"/>
      <c r="I490" s="82"/>
      <c r="J490" s="82"/>
      <c r="K490" s="85"/>
      <c r="L490" s="84"/>
      <c r="M490" s="86"/>
      <c r="N490" s="82"/>
      <c r="O490" s="87"/>
      <c r="P490" s="87"/>
      <c r="Q490" s="87"/>
      <c r="R490" s="86"/>
    </row>
    <row r="491" ht="14.25" customHeight="1">
      <c r="A491" s="81"/>
      <c r="B491" s="82"/>
      <c r="C491" s="82"/>
      <c r="D491" s="83"/>
      <c r="E491" s="82"/>
      <c r="F491" s="82"/>
      <c r="G491" s="82"/>
      <c r="H491" s="84"/>
      <c r="I491" s="82"/>
      <c r="J491" s="82"/>
      <c r="K491" s="85"/>
      <c r="L491" s="84"/>
      <c r="M491" s="86"/>
      <c r="N491" s="82"/>
      <c r="O491" s="87"/>
      <c r="P491" s="87"/>
      <c r="Q491" s="87"/>
      <c r="R491" s="86"/>
    </row>
    <row r="492" ht="14.25" customHeight="1">
      <c r="A492" s="81"/>
      <c r="B492" s="82"/>
      <c r="C492" s="82"/>
      <c r="D492" s="83"/>
      <c r="E492" s="82"/>
      <c r="F492" s="82"/>
      <c r="G492" s="82"/>
      <c r="H492" s="84"/>
      <c r="I492" s="82"/>
      <c r="J492" s="82"/>
      <c r="K492" s="85"/>
      <c r="L492" s="84"/>
      <c r="M492" s="86"/>
      <c r="N492" s="82"/>
      <c r="O492" s="87"/>
      <c r="P492" s="87"/>
      <c r="Q492" s="87"/>
      <c r="R492" s="86"/>
    </row>
    <row r="493" ht="14.25" customHeight="1">
      <c r="A493" s="81"/>
      <c r="B493" s="82"/>
      <c r="C493" s="82"/>
      <c r="D493" s="83"/>
      <c r="E493" s="82"/>
      <c r="F493" s="82"/>
      <c r="G493" s="82"/>
      <c r="H493" s="84"/>
      <c r="I493" s="82"/>
      <c r="J493" s="82"/>
      <c r="K493" s="85"/>
      <c r="L493" s="84"/>
      <c r="M493" s="86"/>
      <c r="N493" s="82"/>
      <c r="O493" s="87"/>
      <c r="P493" s="87"/>
      <c r="Q493" s="87"/>
      <c r="R493" s="86"/>
    </row>
    <row r="494" ht="14.25" customHeight="1">
      <c r="A494" s="81"/>
      <c r="B494" s="82"/>
      <c r="C494" s="82"/>
      <c r="D494" s="83"/>
      <c r="E494" s="82"/>
      <c r="F494" s="82"/>
      <c r="G494" s="82"/>
      <c r="H494" s="84"/>
      <c r="I494" s="82"/>
      <c r="J494" s="82"/>
      <c r="K494" s="85"/>
      <c r="L494" s="84"/>
      <c r="M494" s="86"/>
      <c r="N494" s="82"/>
      <c r="O494" s="87"/>
      <c r="P494" s="87"/>
      <c r="Q494" s="87"/>
      <c r="R494" s="86"/>
    </row>
    <row r="495" ht="14.25" customHeight="1">
      <c r="A495" s="81"/>
      <c r="B495" s="82"/>
      <c r="C495" s="82"/>
      <c r="D495" s="83"/>
      <c r="E495" s="82"/>
      <c r="F495" s="82"/>
      <c r="G495" s="82"/>
      <c r="H495" s="84"/>
      <c r="I495" s="82"/>
      <c r="J495" s="82"/>
      <c r="K495" s="85"/>
      <c r="L495" s="84"/>
      <c r="M495" s="86"/>
      <c r="N495" s="82"/>
      <c r="O495" s="87"/>
      <c r="P495" s="87"/>
      <c r="Q495" s="87"/>
      <c r="R495" s="86"/>
    </row>
    <row r="496" ht="14.25" customHeight="1">
      <c r="A496" s="81"/>
      <c r="B496" s="82"/>
      <c r="C496" s="82"/>
      <c r="D496" s="83"/>
      <c r="E496" s="82"/>
      <c r="F496" s="82"/>
      <c r="G496" s="82"/>
      <c r="H496" s="84"/>
      <c r="I496" s="82"/>
      <c r="J496" s="82"/>
      <c r="K496" s="85"/>
      <c r="L496" s="84"/>
      <c r="M496" s="86"/>
      <c r="N496" s="82"/>
      <c r="O496" s="87"/>
      <c r="P496" s="87"/>
      <c r="Q496" s="87"/>
      <c r="R496" s="86"/>
    </row>
    <row r="497" ht="14.25" customHeight="1">
      <c r="A497" s="81"/>
      <c r="B497" s="82"/>
      <c r="C497" s="82"/>
      <c r="D497" s="83"/>
      <c r="E497" s="82"/>
      <c r="F497" s="82"/>
      <c r="G497" s="82"/>
      <c r="H497" s="84"/>
      <c r="I497" s="82"/>
      <c r="J497" s="82"/>
      <c r="K497" s="85"/>
      <c r="L497" s="84"/>
      <c r="M497" s="86"/>
      <c r="N497" s="82"/>
      <c r="O497" s="87"/>
      <c r="P497" s="87"/>
      <c r="Q497" s="87"/>
      <c r="R497" s="86"/>
    </row>
    <row r="498" ht="14.25" customHeight="1">
      <c r="A498" s="81"/>
      <c r="B498" s="82"/>
      <c r="C498" s="82"/>
      <c r="D498" s="83"/>
      <c r="E498" s="82"/>
      <c r="F498" s="82"/>
      <c r="G498" s="82"/>
      <c r="H498" s="84"/>
      <c r="I498" s="82"/>
      <c r="J498" s="82"/>
      <c r="K498" s="85"/>
      <c r="L498" s="84"/>
      <c r="M498" s="86"/>
      <c r="N498" s="82"/>
      <c r="O498" s="87"/>
      <c r="P498" s="87"/>
      <c r="Q498" s="87"/>
      <c r="R498" s="86"/>
    </row>
    <row r="499" ht="14.25" customHeight="1">
      <c r="A499" s="81"/>
      <c r="B499" s="82"/>
      <c r="C499" s="82"/>
      <c r="D499" s="83"/>
      <c r="E499" s="82"/>
      <c r="F499" s="82"/>
      <c r="G499" s="82"/>
      <c r="H499" s="84"/>
      <c r="I499" s="82"/>
      <c r="J499" s="82"/>
      <c r="K499" s="85"/>
      <c r="L499" s="84"/>
      <c r="M499" s="86"/>
      <c r="N499" s="82"/>
      <c r="O499" s="87"/>
      <c r="P499" s="87"/>
      <c r="Q499" s="87"/>
      <c r="R499" s="86"/>
    </row>
    <row r="500" ht="14.25" customHeight="1">
      <c r="A500" s="81"/>
      <c r="B500" s="82"/>
      <c r="C500" s="82"/>
      <c r="D500" s="83"/>
      <c r="E500" s="82"/>
      <c r="F500" s="82"/>
      <c r="G500" s="82"/>
      <c r="H500" s="84"/>
      <c r="I500" s="82"/>
      <c r="J500" s="82"/>
      <c r="K500" s="85"/>
      <c r="L500" s="84"/>
      <c r="M500" s="86"/>
      <c r="N500" s="82"/>
      <c r="O500" s="87"/>
      <c r="P500" s="87"/>
      <c r="Q500" s="87"/>
      <c r="R500" s="86"/>
    </row>
  </sheetData>
  <autoFilter ref="$A$1:$R$135"/>
  <conditionalFormatting sqref="A20">
    <cfRule type="cellIs" dxfId="0" priority="1" operator="equal">
      <formula>"לא נמצא"</formula>
    </cfRule>
  </conditionalFormatting>
  <hyperlinks>
    <hyperlink r:id="rId2" ref="H2"/>
    <hyperlink r:id="rId3" ref="H5"/>
    <hyperlink r:id="rId4" ref="H6"/>
    <hyperlink r:id="rId5" ref="H7"/>
    <hyperlink r:id="rId6" ref="H8"/>
    <hyperlink r:id="rId7" ref="H9"/>
    <hyperlink r:id="rId8" ref="H10"/>
    <hyperlink r:id="rId9" ref="H11"/>
    <hyperlink r:id="rId10" ref="H13"/>
    <hyperlink r:id="rId11" ref="H18"/>
    <hyperlink r:id="rId12" ref="H20"/>
    <hyperlink r:id="rId13" ref="H21"/>
    <hyperlink r:id="rId14" ref="H22"/>
    <hyperlink r:id="rId15" ref="H25"/>
    <hyperlink r:id="rId16" ref="H28"/>
    <hyperlink r:id="rId17" ref="H29"/>
    <hyperlink r:id="rId18" ref="H31"/>
    <hyperlink r:id="rId19" ref="H33"/>
    <hyperlink r:id="rId20" ref="H34"/>
    <hyperlink r:id="rId21" ref="H36"/>
    <hyperlink r:id="rId22" ref="H37"/>
    <hyperlink r:id="rId23" ref="H38"/>
    <hyperlink r:id="rId24" ref="H39"/>
    <hyperlink r:id="rId25" ref="H40"/>
    <hyperlink r:id="rId26" ref="H41"/>
    <hyperlink r:id="rId27" ref="H43"/>
    <hyperlink r:id="rId28" ref="H45"/>
    <hyperlink r:id="rId29" ref="H46"/>
    <hyperlink r:id="rId30" ref="H48"/>
    <hyperlink r:id="rId31" ref="H50"/>
    <hyperlink r:id="rId32" ref="H52"/>
    <hyperlink r:id="rId33" ref="H53"/>
    <hyperlink r:id="rId34" ref="H54"/>
    <hyperlink r:id="rId35" ref="H55"/>
    <hyperlink r:id="rId36" ref="H56"/>
    <hyperlink r:id="rId37" ref="H57"/>
    <hyperlink r:id="rId38" ref="H58"/>
    <hyperlink r:id="rId39" ref="H59"/>
    <hyperlink r:id="rId40" ref="H60"/>
    <hyperlink r:id="rId41" ref="H61"/>
    <hyperlink r:id="rId42" ref="H63"/>
    <hyperlink r:id="rId43" ref="H64"/>
    <hyperlink r:id="rId44" ref="H65"/>
    <hyperlink r:id="rId45" ref="H67"/>
    <hyperlink r:id="rId46" ref="H70"/>
    <hyperlink r:id="rId47" ref="H71"/>
    <hyperlink r:id="rId48" ref="H75"/>
    <hyperlink r:id="rId49" ref="H76"/>
    <hyperlink r:id="rId50" ref="H77"/>
    <hyperlink r:id="rId51" ref="H78"/>
    <hyperlink r:id="rId52" ref="H79"/>
    <hyperlink r:id="rId53" ref="H80"/>
    <hyperlink r:id="rId54" ref="H81"/>
    <hyperlink r:id="rId55" ref="H83"/>
    <hyperlink r:id="rId56" ref="H84"/>
    <hyperlink r:id="rId57" ref="H85"/>
    <hyperlink r:id="rId58" ref="H88"/>
    <hyperlink r:id="rId59" ref="H90"/>
    <hyperlink r:id="rId60" ref="H92"/>
    <hyperlink r:id="rId61" ref="H93"/>
    <hyperlink r:id="rId62" ref="H94"/>
    <hyperlink r:id="rId63" ref="H95"/>
    <hyperlink r:id="rId64" ref="H99"/>
    <hyperlink r:id="rId65" ref="H102"/>
    <hyperlink r:id="rId66" ref="H103"/>
    <hyperlink r:id="rId67" ref="H104"/>
    <hyperlink r:id="rId68" ref="H106"/>
    <hyperlink r:id="rId69" ref="H107"/>
    <hyperlink r:id="rId70" ref="H108"/>
    <hyperlink r:id="rId71" ref="H109"/>
    <hyperlink r:id="rId72" ref="H111"/>
    <hyperlink r:id="rId73" ref="H112"/>
    <hyperlink r:id="rId74" ref="H115"/>
    <hyperlink r:id="rId75" ref="H116"/>
    <hyperlink r:id="rId76" ref="H118"/>
    <hyperlink r:id="rId77" ref="H119"/>
    <hyperlink r:id="rId78" ref="H120"/>
    <hyperlink r:id="rId79" ref="H121"/>
    <hyperlink r:id="rId80" ref="H122"/>
    <hyperlink r:id="rId81" ref="H124"/>
    <hyperlink r:id="rId82" ref="H125"/>
    <hyperlink r:id="rId83" ref="H126"/>
    <hyperlink r:id="rId84" ref="H129"/>
    <hyperlink r:id="rId85" ref="H130"/>
    <hyperlink r:id="rId86" ref="H132"/>
    <hyperlink r:id="rId87" ref="H133"/>
    <hyperlink r:id="rId88" ref="H134"/>
    <hyperlink r:id="rId89" ref="H135"/>
  </hyperlinks>
  <drawing r:id="rId90"/>
  <legacyDrawing r:id="rId9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rightToLeft="1" workbookViewId="0"/>
  </sheetViews>
  <sheetFormatPr customHeight="1" defaultColWidth="17.29" defaultRowHeight="15.0"/>
  <cols>
    <col customWidth="1" min="1" max="2" width="8.71"/>
    <col customWidth="1" min="3" max="3" width="9.43"/>
    <col customWidth="1" min="4" max="4" width="8.71"/>
    <col customWidth="1" min="5" max="5" width="12.43"/>
    <col customWidth="1" min="6" max="6" width="8.71"/>
    <col customWidth="1" min="7" max="7" width="17.0"/>
    <col customWidth="1" min="8" max="8" width="8.71"/>
    <col customWidth="1" min="9" max="9" width="12.29"/>
    <col customWidth="1" min="10" max="13" width="8.71"/>
  </cols>
  <sheetData>
    <row r="1" ht="14.25" customHeight="1">
      <c r="A1" s="88" t="s">
        <v>217</v>
      </c>
      <c r="C1" s="89" t="s">
        <v>218</v>
      </c>
      <c r="E1" s="88" t="s">
        <v>219</v>
      </c>
      <c r="G1" s="90" t="s">
        <v>220</v>
      </c>
      <c r="I1" s="88" t="s">
        <v>221</v>
      </c>
    </row>
    <row r="2" ht="14.25" customHeight="1">
      <c r="A2" s="91" t="s">
        <v>222</v>
      </c>
      <c r="C2" s="92" t="s">
        <v>223</v>
      </c>
      <c r="E2" s="91" t="s">
        <v>23</v>
      </c>
      <c r="G2" s="93" t="s">
        <v>24</v>
      </c>
      <c r="I2" s="94" t="s">
        <v>81</v>
      </c>
    </row>
    <row r="3" ht="14.25" customHeight="1">
      <c r="A3" s="95" t="s">
        <v>224</v>
      </c>
      <c r="C3" s="96" t="s">
        <v>225</v>
      </c>
      <c r="E3" s="95" t="s">
        <v>132</v>
      </c>
      <c r="G3" s="93" t="s">
        <v>4</v>
      </c>
      <c r="I3" s="97" t="s">
        <v>36</v>
      </c>
    </row>
    <row r="4" ht="28.5" customHeight="1">
      <c r="A4" s="91" t="s">
        <v>226</v>
      </c>
      <c r="C4" s="92" t="s">
        <v>32</v>
      </c>
      <c r="E4" s="94" t="s">
        <v>42</v>
      </c>
      <c r="G4" s="93" t="s">
        <v>58</v>
      </c>
      <c r="I4" s="94" t="s">
        <v>22</v>
      </c>
    </row>
    <row r="5" ht="28.5" customHeight="1">
      <c r="C5" s="96" t="s">
        <v>37</v>
      </c>
      <c r="E5" s="95" t="s">
        <v>227</v>
      </c>
      <c r="G5" s="93" t="s">
        <v>50</v>
      </c>
      <c r="I5" s="97" t="s">
        <v>40</v>
      </c>
    </row>
    <row r="6" ht="14.25" customHeight="1">
      <c r="C6" s="96" t="s">
        <v>25</v>
      </c>
      <c r="G6" s="93" t="s">
        <v>134</v>
      </c>
    </row>
    <row r="7" ht="14.25" customHeight="1">
      <c r="C7" s="96" t="s">
        <v>224</v>
      </c>
      <c r="G7" s="93" t="s">
        <v>228</v>
      </c>
    </row>
    <row r="8" ht="28.5" customHeight="1">
      <c r="C8" s="90" t="s">
        <v>142</v>
      </c>
      <c r="G8" s="93" t="s">
        <v>74</v>
      </c>
    </row>
    <row r="9" ht="14.25" customHeight="1">
      <c r="C9" s="90" t="s">
        <v>152</v>
      </c>
      <c r="G9" s="93" t="s">
        <v>43</v>
      </c>
    </row>
    <row r="10" ht="14.25" customHeight="1">
      <c r="G10" s="93" t="s">
        <v>5</v>
      </c>
    </row>
    <row r="11" ht="14.25" customHeight="1">
      <c r="G11" s="93" t="s">
        <v>29</v>
      </c>
    </row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</sheetData>
  <drawing r:id="rId1"/>
  <tableParts count="2"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rightToLeft="1" workbookViewId="0"/>
  </sheetViews>
  <sheetFormatPr customHeight="1" defaultColWidth="17.29" defaultRowHeight="15.0"/>
  <cols>
    <col customWidth="1" min="1" max="1" width="8.71"/>
    <col customWidth="1" min="2" max="4" width="15.57"/>
    <col customWidth="1" min="5" max="5" width="24.86"/>
    <col customWidth="1" min="6" max="13" width="8.71"/>
  </cols>
  <sheetData>
    <row r="1" ht="14.25" customHeight="1">
      <c r="C1" s="98"/>
    </row>
    <row r="2" ht="14.25" customHeight="1"/>
    <row r="3" ht="14.25" customHeight="1"/>
    <row r="4" ht="14.25" customHeight="1">
      <c r="B4" s="98"/>
      <c r="C4" s="99"/>
    </row>
    <row r="5" ht="14.25" customHeight="1">
      <c r="B5" s="98"/>
      <c r="C5" s="99"/>
      <c r="D5" s="100"/>
      <c r="E5" s="101"/>
    </row>
    <row r="6" ht="14.25" customHeight="1">
      <c r="B6" s="98"/>
      <c r="C6" s="99"/>
    </row>
    <row r="7" ht="14.25" customHeight="1">
      <c r="B7" s="98"/>
      <c r="C7" s="99"/>
      <c r="D7" s="100"/>
      <c r="E7" s="90"/>
    </row>
    <row r="8" ht="14.25" customHeight="1">
      <c r="B8" s="98"/>
      <c r="C8" s="99"/>
    </row>
    <row r="9" ht="14.25" customHeight="1">
      <c r="B9" s="98"/>
      <c r="C9" s="99"/>
    </row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>
      <c r="D23" s="100"/>
      <c r="E23" s="101"/>
    </row>
    <row r="24" ht="14.25" customHeight="1">
      <c r="D24" s="100"/>
      <c r="E24" s="101"/>
    </row>
    <row r="25" ht="14.25" customHeight="1"/>
    <row r="26" ht="14.25" customHeight="1">
      <c r="D26" s="100"/>
      <c r="E26" s="90"/>
    </row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</sheetData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931E205BBB08441AEFFEBF8ABB23DF1" ma:contentTypeVersion="0" ma:contentTypeDescription="Create a new document." ma:contentTypeScope="" ma:versionID="5e16b795bfa190b891513a8f9da4548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BB7DAFA-CA02-439B-B43C-54838DD41EB0}"/>
</file>

<file path=customXml/itemProps2.xml><?xml version="1.0" encoding="utf-8"?>
<ds:datastoreItem xmlns:ds="http://schemas.openxmlformats.org/officeDocument/2006/customXml" ds:itemID="{1BCD96E9-C5EA-4C08-954F-E3D134D54245}"/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4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2</vt:i4>
      </vt:variant>
    </vt:vector>
  </HeadingPairs>
  <TitlesOfParts>
    <vt:vector baseType="lpstr" size="5">
      <vt:lpstr>מעקב שוטף</vt:lpstr>
      <vt:lpstr>גיליון עזר</vt:lpstr>
      <vt:lpstr>פיווט - שוטף</vt:lpstr>
      <vt:lpstr>'מעקב שוטף'!Print_Titles</vt:lpstr>
      <vt:lpstr>'מעקב שוטף'!WPrint_Area_W</vt:lpstr>
    </vt:vector>
  </TitlesOfParts>
  <LinksUpToDate>false</LinksUpToDate>
  <SharedDoc>false</SharedDoc>
  <HyperlinksChanged>false</HyperlinksChanged>
  <Application>Microsoft Excel</Application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2012-05-16T10:14:45Z</dcterms:created>
  <dc:creator>תלמיד 3</dc:creator>
  <cp:lastModifiedBy>מיכל אמיתי</cp:lastModifiedBy>
  <cp:lastPrinted>2016-08-16T09:36:52Z</cp:lastPrinted>
  <dcterms:modified xsi:type="dcterms:W3CDTF">2017-02-26T14:29:07Z</dcterms:modified>
</cp:coreProperties>
</file>