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14.xml" ContentType="application/vnd.openxmlformats-officedocument.spreadsheetml.worksheet+xml"/>
  <Override PartName="/xl/worksheets/sheet13.xml" ContentType="application/vnd.openxmlformats-officedocument.spreadsheetml.worksheet+xml"/>
  <Override PartName="/xl/worksheets/sheet12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2.xml" ContentType="application/vnd.openxmlformats-officedocument.spreadsheetml.worksheet+xml"/>
  <Override PartName="/xl/styles.xml" ContentType="application/vnd.openxmlformats-officedocument.spreadsheetml.styles+xml"/>
  <Override PartName="/xl/tables/table6.xml" ContentType="application/vnd.openxmlformats-officedocument.spreadsheetml.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externalLinks/externalLink3.xml" ContentType="application/vnd.openxmlformats-officedocument.spreadsheetml.externalLink+xml"/>
  <Override PartName="/xl/comments1.xml" ContentType="application/vnd.openxmlformats-officedocument.spreadsheetml.comments+xml"/>
  <Override PartName="/xl/tables/table4.xml" ContentType="application/vnd.openxmlformats-officedocument.spreadsheetml.table+xml"/>
  <Override PartName="/xl/tables/table9.xml" ContentType="application/vnd.openxmlformats-officedocument.spreadsheetml.table+xml"/>
  <Override PartName="/xl/tables/table8.xml" ContentType="application/vnd.openxmlformats-officedocument.spreadsheetml.table+xml"/>
  <Override PartName="/xl/tables/table7.xml" ContentType="application/vnd.openxmlformats-officedocument.spreadsheetml.table+xml"/>
  <Override PartName="/xl/tables/table10.xml" ContentType="application/vnd.openxmlformats-officedocument.spreadsheetml.table+xml"/>
  <Override PartName="/xl/tables/table5.xml" ContentType="application/vnd.openxmlformats-officedocument.spreadsheetml.table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tables/table11.xml" ContentType="application/vnd.openxmlformats-officedocument.spreadsheetml.table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645" windowWidth="14805" windowHeight="7470" tabRatio="597" firstSheet="1" activeTab="1"/>
  </bookViews>
  <sheets>
    <sheet name="פירוט המשימות" sheetId="37" state="hidden" r:id="rId1"/>
    <sheet name="פרוייקטי הקרן לשמירת הניקיון" sheetId="6" r:id="rId2"/>
    <sheet name="1" sheetId="31" r:id="rId3"/>
    <sheet name="4" sheetId="32" r:id="rId4"/>
    <sheet name="5" sheetId="33" r:id="rId5"/>
    <sheet name="6" sheetId="38" r:id="rId6"/>
    <sheet name="7" sheetId="39" r:id="rId7"/>
    <sheet name="8" sheetId="20" r:id="rId8"/>
    <sheet name="9" sheetId="21" r:id="rId9"/>
    <sheet name="10" sheetId="15" r:id="rId10"/>
    <sheet name="11" sheetId="23" r:id="rId11"/>
    <sheet name="13" sheetId="26" r:id="rId12"/>
    <sheet name="14" sheetId="16" r:id="rId13"/>
    <sheet name="15" sheetId="17" r:id="rId14"/>
    <sheet name="פרוייקטים נוספים" sheetId="41" r:id="rId15"/>
    <sheet name="1.1" sheetId="14" r:id="rId16"/>
    <sheet name="1.2" sheetId="42" r:id="rId17"/>
    <sheet name="1.6" sheetId="24" r:id="rId18"/>
    <sheet name="1.10" sheetId="25" r:id="rId19"/>
    <sheet name="1.11" sheetId="30" r:id="rId20"/>
    <sheet name="1.13" sheetId="43" r:id="rId21"/>
    <sheet name="1.14" sheetId="44" r:id="rId22"/>
  </sheets>
  <externalReferences>
    <externalReference r:id="rId23"/>
    <externalReference r:id="rId24"/>
    <externalReference r:id="rId25"/>
  </externalReferences>
  <definedNames>
    <definedName name="_xlnm._FilterDatabase" localSheetId="2" hidden="1">'1'!$A$3:$G$3</definedName>
    <definedName name="_xlnm._FilterDatabase" localSheetId="0" hidden="1">'פירוט המשימות'!$A$5:$BF$213</definedName>
    <definedName name="_xlnm._FilterDatabase" localSheetId="1" hidden="1">'פרוייקטי הקרן לשמירת הניקיון'!$B$16:$C$16</definedName>
    <definedName name="_xlnm._FilterDatabase" localSheetId="14" hidden="1">'פרוייקטים נוספים'!$B$16:$C$16</definedName>
    <definedName name="_xlnm.Print_Area" localSheetId="1">'פרוייקטי הקרן לשמירת הניקיון'!$A$16:$C$53</definedName>
    <definedName name="_xlnm.Print_Area" localSheetId="14">'פרוייקטים נוספים'!$A$16:$C$35</definedName>
  </definedNames>
  <calcPr calcId="145621"/>
</workbook>
</file>

<file path=xl/calcChain.xml><?xml version="1.0" encoding="utf-8"?>
<calcChain xmlns="http://schemas.openxmlformats.org/spreadsheetml/2006/main">
  <c r="C223" i="42" l="1"/>
  <c r="C35" i="41"/>
  <c r="B9" i="26"/>
  <c r="C7" i="23" l="1"/>
  <c r="B27" i="23"/>
  <c r="B32" i="23" s="1"/>
  <c r="B527" i="20"/>
  <c r="D4" i="38"/>
  <c r="C4" i="38" s="1"/>
  <c r="D5" i="38"/>
  <c r="C5" i="38" s="1"/>
  <c r="C6" i="38"/>
  <c r="D6" i="38"/>
  <c r="D7" i="38"/>
  <c r="C7" i="38" s="1"/>
  <c r="D8" i="38"/>
  <c r="C8" i="38" s="1"/>
  <c r="D9" i="38" l="1"/>
  <c r="D226" i="33"/>
  <c r="C51" i="6" l="1"/>
  <c r="R228" i="37" l="1"/>
  <c r="P228" i="37"/>
  <c r="N228" i="37"/>
  <c r="M228" i="37"/>
  <c r="L228" i="37"/>
  <c r="K228" i="37"/>
  <c r="J228" i="37"/>
  <c r="AC224" i="37"/>
  <c r="V224" i="37"/>
  <c r="AI218" i="37"/>
  <c r="AH218" i="37"/>
  <c r="AG218" i="37"/>
  <c r="AA218" i="37"/>
  <c r="V218" i="37"/>
  <c r="N218" i="37"/>
  <c r="N221" i="37" s="1"/>
  <c r="M218" i="37"/>
  <c r="M221" i="37" s="1"/>
  <c r="L218" i="37"/>
  <c r="L221" i="37" s="1"/>
  <c r="K218" i="37"/>
  <c r="K221" i="37" s="1"/>
  <c r="J218" i="37"/>
  <c r="J221" i="37" s="1"/>
  <c r="I218" i="37"/>
  <c r="I221" i="37" s="1"/>
  <c r="H218" i="37"/>
  <c r="H221" i="37" s="1"/>
  <c r="G218" i="37"/>
  <c r="G221" i="37" s="1"/>
  <c r="AJ213" i="37"/>
  <c r="AJ212" i="37"/>
  <c r="AK212" i="37" s="1"/>
  <c r="AJ211" i="37"/>
  <c r="AK211" i="37" s="1"/>
  <c r="AJ210" i="37"/>
  <c r="AK210" i="37" s="1"/>
  <c r="AJ209" i="37"/>
  <c r="AK209" i="37" s="1"/>
  <c r="AJ208" i="37"/>
  <c r="AK208" i="37" s="1"/>
  <c r="AJ207" i="37"/>
  <c r="AK207" i="37" s="1"/>
  <c r="AJ206" i="37"/>
  <c r="AK206" i="37" s="1"/>
  <c r="AJ205" i="37"/>
  <c r="AK205" i="37" s="1"/>
  <c r="AJ204" i="37"/>
  <c r="AK204" i="37" s="1"/>
  <c r="AJ203" i="37"/>
  <c r="AK203" i="37" s="1"/>
  <c r="AJ202" i="37"/>
  <c r="AK202" i="37" s="1"/>
  <c r="AJ201" i="37"/>
  <c r="AK201" i="37" s="1"/>
  <c r="AJ200" i="37"/>
  <c r="AK200" i="37" s="1"/>
  <c r="AJ199" i="37"/>
  <c r="AK199" i="37" s="1"/>
  <c r="AJ198" i="37"/>
  <c r="AK198" i="37" s="1"/>
  <c r="AJ197" i="37"/>
  <c r="AK197" i="37" s="1"/>
  <c r="AJ196" i="37"/>
  <c r="AK196" i="37" s="1"/>
  <c r="AJ195" i="37"/>
  <c r="AK195" i="37" s="1"/>
  <c r="AJ194" i="37"/>
  <c r="AK194" i="37" s="1"/>
  <c r="AJ193" i="37"/>
  <c r="AK193" i="37" s="1"/>
  <c r="AJ192" i="37"/>
  <c r="AK192" i="37" s="1"/>
  <c r="AF191" i="37"/>
  <c r="AE191" i="37"/>
  <c r="AD191" i="37"/>
  <c r="AC191" i="37"/>
  <c r="U191" i="37"/>
  <c r="W191" i="37" s="1"/>
  <c r="S191" i="37"/>
  <c r="Q191" i="37"/>
  <c r="AF190" i="37"/>
  <c r="AE190" i="37"/>
  <c r="AD190" i="37"/>
  <c r="AC190" i="37"/>
  <c r="U190" i="37"/>
  <c r="W190" i="37" s="1"/>
  <c r="S190" i="37"/>
  <c r="Q190" i="37"/>
  <c r="AF189" i="37"/>
  <c r="AE189" i="37"/>
  <c r="AD189" i="37"/>
  <c r="AC189" i="37"/>
  <c r="U189" i="37"/>
  <c r="W189" i="37" s="1"/>
  <c r="S189" i="37"/>
  <c r="Q189" i="37"/>
  <c r="AJ188" i="37"/>
  <c r="S188" i="37"/>
  <c r="Z188" i="37" s="1"/>
  <c r="Q188" i="37"/>
  <c r="AF187" i="37"/>
  <c r="AE187" i="37"/>
  <c r="AD187" i="37"/>
  <c r="AC187" i="37"/>
  <c r="U187" i="37"/>
  <c r="W187" i="37" s="1"/>
  <c r="S187" i="37"/>
  <c r="Q187" i="37"/>
  <c r="AF186" i="37"/>
  <c r="AC186" i="37"/>
  <c r="AB186" i="37"/>
  <c r="U186" i="37"/>
  <c r="W186" i="37" s="1"/>
  <c r="S186" i="37"/>
  <c r="Q186" i="37"/>
  <c r="AF185" i="37"/>
  <c r="AE185" i="37"/>
  <c r="AD185" i="37"/>
  <c r="AC185" i="37"/>
  <c r="U185" i="37"/>
  <c r="W185" i="37" s="1"/>
  <c r="S185" i="37"/>
  <c r="Q185" i="37"/>
  <c r="AF184" i="37"/>
  <c r="AE184" i="37"/>
  <c r="AD184" i="37"/>
  <c r="AC184" i="37"/>
  <c r="U184" i="37"/>
  <c r="W184" i="37" s="1"/>
  <c r="S184" i="37"/>
  <c r="Z184" i="37" s="1"/>
  <c r="Q184" i="37"/>
  <c r="AF183" i="37"/>
  <c r="AE183" i="37"/>
  <c r="AD183" i="37"/>
  <c r="AC183" i="37"/>
  <c r="Y183" i="37"/>
  <c r="U183" i="37"/>
  <c r="W183" i="37" s="1"/>
  <c r="S183" i="37"/>
  <c r="Q183" i="37"/>
  <c r="AF182" i="37"/>
  <c r="AE182" i="37"/>
  <c r="AD182" i="37"/>
  <c r="AC182" i="37"/>
  <c r="U182" i="37"/>
  <c r="W182" i="37" s="1"/>
  <c r="S182" i="37"/>
  <c r="Z182" i="37" s="1"/>
  <c r="Q182" i="37"/>
  <c r="AF181" i="37"/>
  <c r="AE181" i="37"/>
  <c r="AD181" i="37"/>
  <c r="AC181" i="37"/>
  <c r="Y181" i="37"/>
  <c r="U181" i="37"/>
  <c r="W181" i="37" s="1"/>
  <c r="S181" i="37"/>
  <c r="Q181" i="37"/>
  <c r="AF180" i="37"/>
  <c r="AE180" i="37"/>
  <c r="AD180" i="37"/>
  <c r="AC180" i="37"/>
  <c r="Y180" i="37"/>
  <c r="U180" i="37"/>
  <c r="W180" i="37" s="1"/>
  <c r="S180" i="37"/>
  <c r="Q180" i="37"/>
  <c r="AE179" i="37"/>
  <c r="AD179" i="37"/>
  <c r="Y179" i="37"/>
  <c r="U179" i="37"/>
  <c r="W179" i="37" s="1"/>
  <c r="S179" i="37"/>
  <c r="Q179" i="37"/>
  <c r="AJ178" i="37"/>
  <c r="Y178" i="37"/>
  <c r="U178" i="37"/>
  <c r="W178" i="37" s="1"/>
  <c r="S178" i="37"/>
  <c r="Q178" i="37"/>
  <c r="AF177" i="37"/>
  <c r="AE177" i="37"/>
  <c r="AD177" i="37"/>
  <c r="AC177" i="37"/>
  <c r="Y177" i="37"/>
  <c r="U177" i="37"/>
  <c r="W177" i="37" s="1"/>
  <c r="S177" i="37"/>
  <c r="Q177" i="37"/>
  <c r="AF176" i="37"/>
  <c r="AE176" i="37"/>
  <c r="AD176" i="37"/>
  <c r="AC176" i="37"/>
  <c r="Y176" i="37"/>
  <c r="U176" i="37"/>
  <c r="W176" i="37" s="1"/>
  <c r="S176" i="37"/>
  <c r="Q176" i="37"/>
  <c r="AF175" i="37"/>
  <c r="AE175" i="37"/>
  <c r="AD175" i="37"/>
  <c r="AC175" i="37"/>
  <c r="Y175" i="37"/>
  <c r="U175" i="37"/>
  <c r="W175" i="37" s="1"/>
  <c r="S175" i="37"/>
  <c r="Q175" i="37"/>
  <c r="AF174" i="37"/>
  <c r="AE174" i="37"/>
  <c r="AD174" i="37"/>
  <c r="AC174" i="37"/>
  <c r="Y174" i="37"/>
  <c r="U174" i="37"/>
  <c r="W174" i="37" s="1"/>
  <c r="S174" i="37"/>
  <c r="Q174" i="37"/>
  <c r="AF173" i="37"/>
  <c r="AE173" i="37"/>
  <c r="AD173" i="37"/>
  <c r="AC173" i="37"/>
  <c r="Y173" i="37"/>
  <c r="U173" i="37"/>
  <c r="W173" i="37" s="1"/>
  <c r="S173" i="37"/>
  <c r="Q173" i="37"/>
  <c r="AF172" i="37"/>
  <c r="AE172" i="37"/>
  <c r="AD172" i="37"/>
  <c r="AC172" i="37"/>
  <c r="Y172" i="37"/>
  <c r="U172" i="37"/>
  <c r="W172" i="37" s="1"/>
  <c r="S172" i="37"/>
  <c r="Q172" i="37"/>
  <c r="AF171" i="37"/>
  <c r="AE171" i="37"/>
  <c r="AD171" i="37"/>
  <c r="AC171" i="37"/>
  <c r="U171" i="37"/>
  <c r="W171" i="37" s="1"/>
  <c r="S171" i="37"/>
  <c r="Z171" i="37" s="1"/>
  <c r="Q171" i="37"/>
  <c r="AF170" i="37"/>
  <c r="AE170" i="37"/>
  <c r="AD170" i="37"/>
  <c r="AC170" i="37"/>
  <c r="Y170" i="37"/>
  <c r="U170" i="37"/>
  <c r="W170" i="37" s="1"/>
  <c r="S170" i="37"/>
  <c r="Q170" i="37"/>
  <c r="AF169" i="37"/>
  <c r="AE169" i="37"/>
  <c r="AD169" i="37"/>
  <c r="AC169" i="37"/>
  <c r="Y169" i="37"/>
  <c r="U169" i="37"/>
  <c r="W169" i="37" s="1"/>
  <c r="S169" i="37"/>
  <c r="Q169" i="37"/>
  <c r="AF168" i="37"/>
  <c r="AE168" i="37"/>
  <c r="AD168" i="37"/>
  <c r="AC168" i="37"/>
  <c r="U168" i="37"/>
  <c r="W168" i="37" s="1"/>
  <c r="S168" i="37"/>
  <c r="Z168" i="37" s="1"/>
  <c r="Q168" i="37"/>
  <c r="AF167" i="37"/>
  <c r="AE167" i="37"/>
  <c r="AD167" i="37"/>
  <c r="AC167" i="37"/>
  <c r="Z167" i="37"/>
  <c r="U167" i="37"/>
  <c r="W167" i="37" s="1"/>
  <c r="Q167" i="37"/>
  <c r="T167" i="37" s="1"/>
  <c r="AF166" i="37"/>
  <c r="AE166" i="37"/>
  <c r="AD166" i="37"/>
  <c r="AC166" i="37"/>
  <c r="Z166" i="37"/>
  <c r="U166" i="37"/>
  <c r="W166" i="37" s="1"/>
  <c r="Q166" i="37"/>
  <c r="T166" i="37" s="1"/>
  <c r="AF165" i="37"/>
  <c r="AE165" i="37"/>
  <c r="AD165" i="37"/>
  <c r="AC165" i="37"/>
  <c r="Z165" i="37"/>
  <c r="U165" i="37"/>
  <c r="W165" i="37" s="1"/>
  <c r="Q165" i="37"/>
  <c r="T165" i="37" s="1"/>
  <c r="AF164" i="37"/>
  <c r="AE164" i="37"/>
  <c r="AD164" i="37"/>
  <c r="AC164" i="37"/>
  <c r="Z164" i="37"/>
  <c r="U164" i="37"/>
  <c r="W164" i="37" s="1"/>
  <c r="Q164" i="37"/>
  <c r="T164" i="37" s="1"/>
  <c r="AF163" i="37"/>
  <c r="AE163" i="37"/>
  <c r="AD163" i="37"/>
  <c r="AC163" i="37"/>
  <c r="U163" i="37"/>
  <c r="W163" i="37" s="1"/>
  <c r="S163" i="37"/>
  <c r="Z163" i="37" s="1"/>
  <c r="Q163" i="37"/>
  <c r="AF162" i="37"/>
  <c r="AE162" i="37"/>
  <c r="AD162" i="37"/>
  <c r="AC162" i="37"/>
  <c r="Z162" i="37"/>
  <c r="U162" i="37"/>
  <c r="W162" i="37" s="1"/>
  <c r="Q162" i="37"/>
  <c r="T162" i="37" s="1"/>
  <c r="AF161" i="37"/>
  <c r="AE161" i="37"/>
  <c r="AD161" i="37"/>
  <c r="AC161" i="37"/>
  <c r="Z161" i="37"/>
  <c r="U161" i="37"/>
  <c r="W161" i="37" s="1"/>
  <c r="Q161" i="37"/>
  <c r="T161" i="37" s="1"/>
  <c r="AF160" i="37"/>
  <c r="AE160" i="37"/>
  <c r="AD160" i="37"/>
  <c r="AC160" i="37"/>
  <c r="Z160" i="37"/>
  <c r="U160" i="37"/>
  <c r="W160" i="37" s="1"/>
  <c r="Q160" i="37"/>
  <c r="T160" i="37" s="1"/>
  <c r="AF159" i="37"/>
  <c r="AE159" i="37"/>
  <c r="AD159" i="37"/>
  <c r="AC159" i="37"/>
  <c r="Z159" i="37"/>
  <c r="U159" i="37"/>
  <c r="W159" i="37" s="1"/>
  <c r="Q159" i="37"/>
  <c r="T159" i="37" s="1"/>
  <c r="AF158" i="37"/>
  <c r="AE158" i="37"/>
  <c r="AD158" i="37"/>
  <c r="AC158" i="37"/>
  <c r="Z158" i="37"/>
  <c r="U158" i="37"/>
  <c r="W158" i="37" s="1"/>
  <c r="Q158" i="37"/>
  <c r="T158" i="37" s="1"/>
  <c r="AF157" i="37"/>
  <c r="AE157" i="37"/>
  <c r="AD157" i="37"/>
  <c r="AC157" i="37"/>
  <c r="U157" i="37"/>
  <c r="W157" i="37" s="1"/>
  <c r="S157" i="37"/>
  <c r="Z157" i="37" s="1"/>
  <c r="Q157" i="37"/>
  <c r="AF156" i="37"/>
  <c r="AE156" i="37"/>
  <c r="AD156" i="37"/>
  <c r="AC156" i="37"/>
  <c r="Z156" i="37"/>
  <c r="U156" i="37"/>
  <c r="W156" i="37" s="1"/>
  <c r="Q156" i="37"/>
  <c r="T156" i="37" s="1"/>
  <c r="AF155" i="37"/>
  <c r="AE155" i="37"/>
  <c r="AD155" i="37"/>
  <c r="AC155" i="37"/>
  <c r="U155" i="37"/>
  <c r="W155" i="37" s="1"/>
  <c r="S155" i="37"/>
  <c r="Z155" i="37" s="1"/>
  <c r="Q155" i="37"/>
  <c r="AF154" i="37"/>
  <c r="AE154" i="37"/>
  <c r="AD154" i="37"/>
  <c r="AC154" i="37"/>
  <c r="Z154" i="37"/>
  <c r="U154" i="37"/>
  <c r="W154" i="37" s="1"/>
  <c r="Q154" i="37"/>
  <c r="T154" i="37" s="1"/>
  <c r="AJ153" i="37"/>
  <c r="AK153" i="37" s="1"/>
  <c r="U153" i="37"/>
  <c r="W153" i="37" s="1"/>
  <c r="O153" i="37"/>
  <c r="Q153" i="37" s="1"/>
  <c r="T153" i="37" s="1"/>
  <c r="AF152" i="37"/>
  <c r="AE152" i="37"/>
  <c r="AD152" i="37"/>
  <c r="AC152" i="37"/>
  <c r="Z152" i="37"/>
  <c r="U152" i="37"/>
  <c r="W152" i="37" s="1"/>
  <c r="Q152" i="37"/>
  <c r="T152" i="37" s="1"/>
  <c r="AF151" i="37"/>
  <c r="AE151" i="37"/>
  <c r="AD151" i="37"/>
  <c r="AC151" i="37"/>
  <c r="Z151" i="37"/>
  <c r="U151" i="37"/>
  <c r="W151" i="37" s="1"/>
  <c r="Q151" i="37"/>
  <c r="T151" i="37" s="1"/>
  <c r="AF150" i="37"/>
  <c r="AE150" i="37"/>
  <c r="AD150" i="37"/>
  <c r="AC150" i="37"/>
  <c r="U150" i="37"/>
  <c r="W150" i="37" s="1"/>
  <c r="S150" i="37"/>
  <c r="Q150" i="37"/>
  <c r="AF149" i="37"/>
  <c r="AE149" i="37"/>
  <c r="AD149" i="37"/>
  <c r="AC149" i="37"/>
  <c r="Z149" i="37"/>
  <c r="U149" i="37"/>
  <c r="W149" i="37" s="1"/>
  <c r="Q149" i="37"/>
  <c r="T149" i="37" s="1"/>
  <c r="AF148" i="37"/>
  <c r="AE148" i="37"/>
  <c r="AD148" i="37"/>
  <c r="AC148" i="37"/>
  <c r="Z148" i="37"/>
  <c r="U148" i="37"/>
  <c r="W148" i="37" s="1"/>
  <c r="Q148" i="37"/>
  <c r="T148" i="37" s="1"/>
  <c r="AF147" i="37"/>
  <c r="AE147" i="37"/>
  <c r="AD147" i="37"/>
  <c r="AC147" i="37"/>
  <c r="Z147" i="37"/>
  <c r="U147" i="37"/>
  <c r="W147" i="37" s="1"/>
  <c r="Q147" i="37"/>
  <c r="T147" i="37" s="1"/>
  <c r="AF146" i="37"/>
  <c r="AE146" i="37"/>
  <c r="AD146" i="37"/>
  <c r="AC146" i="37"/>
  <c r="U146" i="37"/>
  <c r="W146" i="37" s="1"/>
  <c r="S146" i="37"/>
  <c r="Z146" i="37" s="1"/>
  <c r="Q146" i="37"/>
  <c r="AF145" i="37"/>
  <c r="AE145" i="37"/>
  <c r="AD145" i="37"/>
  <c r="AC145" i="37"/>
  <c r="U145" i="37"/>
  <c r="W145" i="37" s="1"/>
  <c r="S145" i="37"/>
  <c r="Z145" i="37" s="1"/>
  <c r="Q145" i="37"/>
  <c r="AF144" i="37"/>
  <c r="AE144" i="37"/>
  <c r="AD144" i="37"/>
  <c r="AC144" i="37"/>
  <c r="U144" i="37"/>
  <c r="W144" i="37" s="1"/>
  <c r="S144" i="37"/>
  <c r="Z144" i="37" s="1"/>
  <c r="Q144" i="37"/>
  <c r="AF143" i="37"/>
  <c r="AE143" i="37"/>
  <c r="AD143" i="37"/>
  <c r="AC143" i="37"/>
  <c r="Z143" i="37"/>
  <c r="U143" i="37"/>
  <c r="W143" i="37" s="1"/>
  <c r="Q143" i="37"/>
  <c r="T143" i="37" s="1"/>
  <c r="AF142" i="37"/>
  <c r="AE142" i="37"/>
  <c r="AD142" i="37"/>
  <c r="AC142" i="37"/>
  <c r="W142" i="37"/>
  <c r="S142" i="37"/>
  <c r="Z142" i="37" s="1"/>
  <c r="Q142" i="37"/>
  <c r="AF141" i="37"/>
  <c r="AE141" i="37"/>
  <c r="AD141" i="37"/>
  <c r="AC141" i="37"/>
  <c r="Z141" i="37"/>
  <c r="U141" i="37"/>
  <c r="W141" i="37" s="1"/>
  <c r="Q141" i="37"/>
  <c r="T141" i="37" s="1"/>
  <c r="AF140" i="37"/>
  <c r="AE140" i="37"/>
  <c r="AD140" i="37"/>
  <c r="AC140" i="37"/>
  <c r="Z140" i="37"/>
  <c r="U140" i="37"/>
  <c r="W140" i="37" s="1"/>
  <c r="O140" i="37"/>
  <c r="Q140" i="37" s="1"/>
  <c r="T140" i="37" s="1"/>
  <c r="AF139" i="37"/>
  <c r="AE139" i="37"/>
  <c r="AD139" i="37"/>
  <c r="AC139" i="37"/>
  <c r="U139" i="37"/>
  <c r="W139" i="37" s="1"/>
  <c r="S139" i="37"/>
  <c r="Z139" i="37" s="1"/>
  <c r="Q139" i="37"/>
  <c r="AF138" i="37"/>
  <c r="AC138" i="37"/>
  <c r="W138" i="37"/>
  <c r="S138" i="37"/>
  <c r="Z138" i="37" s="1"/>
  <c r="O138" i="37"/>
  <c r="Q138" i="37" s="1"/>
  <c r="AF137" i="37"/>
  <c r="AE137" i="37"/>
  <c r="AD137" i="37"/>
  <c r="AC137" i="37"/>
  <c r="Y137" i="37"/>
  <c r="Z137" i="37" s="1"/>
  <c r="U137" i="37"/>
  <c r="W137" i="37" s="1"/>
  <c r="Q137" i="37"/>
  <c r="T137" i="37" s="1"/>
  <c r="AF136" i="37"/>
  <c r="AE136" i="37"/>
  <c r="AD136" i="37"/>
  <c r="AC136" i="37"/>
  <c r="U136" i="37"/>
  <c r="W136" i="37" s="1"/>
  <c r="S136" i="37"/>
  <c r="Z136" i="37" s="1"/>
  <c r="O136" i="37"/>
  <c r="Q136" i="37" s="1"/>
  <c r="AF135" i="37"/>
  <c r="AE135" i="37"/>
  <c r="AD135" i="37"/>
  <c r="AC135" i="37"/>
  <c r="Y135" i="37"/>
  <c r="U135" i="37"/>
  <c r="W135" i="37" s="1"/>
  <c r="S135" i="37"/>
  <c r="Q135" i="37"/>
  <c r="AF134" i="37"/>
  <c r="AE134" i="37"/>
  <c r="AD134" i="37"/>
  <c r="AC134" i="37"/>
  <c r="Y134" i="37"/>
  <c r="U134" i="37"/>
  <c r="W134" i="37" s="1"/>
  <c r="S134" i="37"/>
  <c r="O134" i="37"/>
  <c r="Q134" i="37" s="1"/>
  <c r="AF133" i="37"/>
  <c r="AE133" i="37"/>
  <c r="AD133" i="37"/>
  <c r="AC133" i="37"/>
  <c r="U133" i="37"/>
  <c r="W133" i="37" s="1"/>
  <c r="S133" i="37"/>
  <c r="Z133" i="37" s="1"/>
  <c r="O133" i="37"/>
  <c r="Q133" i="37" s="1"/>
  <c r="AF132" i="37"/>
  <c r="AE132" i="37"/>
  <c r="AD132" i="37"/>
  <c r="AC132" i="37"/>
  <c r="U132" i="37"/>
  <c r="W132" i="37" s="1"/>
  <c r="S132" i="37"/>
  <c r="Z132" i="37" s="1"/>
  <c r="O132" i="37"/>
  <c r="Q132" i="37" s="1"/>
  <c r="AF131" i="37"/>
  <c r="AE131" i="37"/>
  <c r="AD131" i="37"/>
  <c r="AC131" i="37"/>
  <c r="U131" i="37"/>
  <c r="W131" i="37" s="1"/>
  <c r="S131" i="37"/>
  <c r="Z131" i="37" s="1"/>
  <c r="Q131" i="37"/>
  <c r="AF130" i="37"/>
  <c r="AE130" i="37"/>
  <c r="AD130" i="37"/>
  <c r="Z130" i="37"/>
  <c r="U130" i="37"/>
  <c r="W130" i="37" s="1"/>
  <c r="Q130" i="37"/>
  <c r="T130" i="37" s="1"/>
  <c r="AF129" i="37"/>
  <c r="AE129" i="37"/>
  <c r="AD129" i="37"/>
  <c r="AC129" i="37"/>
  <c r="Z129" i="37"/>
  <c r="U129" i="37"/>
  <c r="W129" i="37" s="1"/>
  <c r="Q129" i="37"/>
  <c r="T129" i="37" s="1"/>
  <c r="AF128" i="37"/>
  <c r="AE128" i="37"/>
  <c r="AD128" i="37"/>
  <c r="AC128" i="37"/>
  <c r="W128" i="37"/>
  <c r="S128" i="37"/>
  <c r="Z128" i="37" s="1"/>
  <c r="Q128" i="37"/>
  <c r="AF127" i="37"/>
  <c r="AE127" i="37"/>
  <c r="AD127" i="37"/>
  <c r="AC127" i="37"/>
  <c r="U127" i="37"/>
  <c r="W127" i="37" s="1"/>
  <c r="S127" i="37"/>
  <c r="Z127" i="37" s="1"/>
  <c r="Q127" i="37"/>
  <c r="AF126" i="37"/>
  <c r="AE126" i="37"/>
  <c r="AD126" i="37"/>
  <c r="AC126" i="37"/>
  <c r="U126" i="37"/>
  <c r="W126" i="37" s="1"/>
  <c r="S126" i="37"/>
  <c r="Z126" i="37" s="1"/>
  <c r="O126" i="37"/>
  <c r="Q126" i="37" s="1"/>
  <c r="AF125" i="37"/>
  <c r="AE125" i="37"/>
  <c r="AD125" i="37"/>
  <c r="AC125" i="37"/>
  <c r="Z125" i="37"/>
  <c r="U125" i="37"/>
  <c r="W125" i="37" s="1"/>
  <c r="Q125" i="37"/>
  <c r="T125" i="37" s="1"/>
  <c r="AF124" i="37"/>
  <c r="AE124" i="37"/>
  <c r="AD124" i="37"/>
  <c r="AC124" i="37"/>
  <c r="Z124" i="37"/>
  <c r="U124" i="37"/>
  <c r="W124" i="37" s="1"/>
  <c r="Q124" i="37"/>
  <c r="T124" i="37" s="1"/>
  <c r="AF123" i="37"/>
  <c r="AE123" i="37"/>
  <c r="AD123" i="37"/>
  <c r="AC123" i="37"/>
  <c r="Z123" i="37"/>
  <c r="U123" i="37"/>
  <c r="W123" i="37" s="1"/>
  <c r="Q123" i="37"/>
  <c r="T123" i="37" s="1"/>
  <c r="AF122" i="37"/>
  <c r="AE122" i="37"/>
  <c r="AD122" i="37"/>
  <c r="AC122" i="37"/>
  <c r="U122" i="37"/>
  <c r="W122" i="37" s="1"/>
  <c r="S122" i="37"/>
  <c r="Z122" i="37" s="1"/>
  <c r="O122" i="37"/>
  <c r="Q122" i="37" s="1"/>
  <c r="AF121" i="37"/>
  <c r="AE121" i="37"/>
  <c r="AD121" i="37"/>
  <c r="AC121" i="37"/>
  <c r="U121" i="37"/>
  <c r="W121" i="37" s="1"/>
  <c r="S121" i="37"/>
  <c r="Z121" i="37" s="1"/>
  <c r="Q121" i="37"/>
  <c r="AF120" i="37"/>
  <c r="AE120" i="37"/>
  <c r="AD120" i="37"/>
  <c r="AC120" i="37"/>
  <c r="Z120" i="37"/>
  <c r="U120" i="37"/>
  <c r="W120" i="37" s="1"/>
  <c r="O120" i="37"/>
  <c r="Q120" i="37" s="1"/>
  <c r="T120" i="37" s="1"/>
  <c r="AF119" i="37"/>
  <c r="AE119" i="37"/>
  <c r="AD119" i="37"/>
  <c r="AC119" i="37"/>
  <c r="Z119" i="37"/>
  <c r="U119" i="37"/>
  <c r="W119" i="37" s="1"/>
  <c r="Q119" i="37"/>
  <c r="T119" i="37" s="1"/>
  <c r="AF118" i="37"/>
  <c r="AE118" i="37"/>
  <c r="AD118" i="37"/>
  <c r="AC118" i="37"/>
  <c r="U118" i="37"/>
  <c r="W118" i="37" s="1"/>
  <c r="S118" i="37"/>
  <c r="Z118" i="37" s="1"/>
  <c r="Q118" i="37"/>
  <c r="AF117" i="37"/>
  <c r="AE117" i="37"/>
  <c r="AD117" i="37"/>
  <c r="AC117" i="37"/>
  <c r="Z117" i="37"/>
  <c r="U117" i="37"/>
  <c r="W117" i="37" s="1"/>
  <c r="Q117" i="37"/>
  <c r="T117" i="37" s="1"/>
  <c r="AF116" i="37"/>
  <c r="AE116" i="37"/>
  <c r="AD116" i="37"/>
  <c r="AC116" i="37"/>
  <c r="U116" i="37"/>
  <c r="W116" i="37" s="1"/>
  <c r="S116" i="37"/>
  <c r="Z116" i="37" s="1"/>
  <c r="Q116" i="37"/>
  <c r="AF115" i="37"/>
  <c r="AE115" i="37"/>
  <c r="AD115" i="37"/>
  <c r="AC115" i="37"/>
  <c r="U115" i="37"/>
  <c r="W115" i="37" s="1"/>
  <c r="S115" i="37"/>
  <c r="Z115" i="37" s="1"/>
  <c r="Q115" i="37"/>
  <c r="AF114" i="37"/>
  <c r="AE114" i="37"/>
  <c r="AD114" i="37"/>
  <c r="AC114" i="37"/>
  <c r="U114" i="37"/>
  <c r="W114" i="37" s="1"/>
  <c r="S114" i="37"/>
  <c r="Q114" i="37"/>
  <c r="AF113" i="37"/>
  <c r="AE113" i="37"/>
  <c r="AD113" i="37"/>
  <c r="AC113" i="37"/>
  <c r="U113" i="37"/>
  <c r="W113" i="37" s="1"/>
  <c r="S113" i="37"/>
  <c r="Z113" i="37" s="1"/>
  <c r="Q113" i="37"/>
  <c r="AF112" i="37"/>
  <c r="AE112" i="37"/>
  <c r="AD112" i="37"/>
  <c r="AC112" i="37"/>
  <c r="U112" i="37"/>
  <c r="W112" i="37" s="1"/>
  <c r="S112" i="37"/>
  <c r="Z112" i="37" s="1"/>
  <c r="Q112" i="37"/>
  <c r="AF111" i="37"/>
  <c r="AE111" i="37"/>
  <c r="AD111" i="37"/>
  <c r="AC111" i="37"/>
  <c r="Z111" i="37"/>
  <c r="U111" i="37"/>
  <c r="W111" i="37" s="1"/>
  <c r="Q111" i="37"/>
  <c r="T111" i="37" s="1"/>
  <c r="AF110" i="37"/>
  <c r="AE110" i="37"/>
  <c r="AD110" i="37"/>
  <c r="AC110" i="37"/>
  <c r="U110" i="37"/>
  <c r="W110" i="37" s="1"/>
  <c r="S110" i="37"/>
  <c r="Z110" i="37" s="1"/>
  <c r="O110" i="37"/>
  <c r="Q110" i="37" s="1"/>
  <c r="AF109" i="37"/>
  <c r="AE109" i="37"/>
  <c r="AD109" i="37"/>
  <c r="AC109" i="37"/>
  <c r="U109" i="37"/>
  <c r="W109" i="37" s="1"/>
  <c r="S109" i="37"/>
  <c r="Z109" i="37" s="1"/>
  <c r="O109" i="37"/>
  <c r="Q109" i="37" s="1"/>
  <c r="AF108" i="37"/>
  <c r="AE108" i="37"/>
  <c r="AD108" i="37"/>
  <c r="AC108" i="37"/>
  <c r="Z108" i="37"/>
  <c r="U108" i="37"/>
  <c r="W108" i="37" s="1"/>
  <c r="O108" i="37"/>
  <c r="Q108" i="37" s="1"/>
  <c r="T108" i="37" s="1"/>
  <c r="AF107" i="37"/>
  <c r="AE107" i="37"/>
  <c r="AD107" i="37"/>
  <c r="AC107" i="37"/>
  <c r="U107" i="37"/>
  <c r="W107" i="37" s="1"/>
  <c r="S107" i="37"/>
  <c r="Q107" i="37"/>
  <c r="AF106" i="37"/>
  <c r="AE106" i="37"/>
  <c r="AD106" i="37"/>
  <c r="AC106" i="37"/>
  <c r="Z106" i="37"/>
  <c r="U106" i="37"/>
  <c r="W106" i="37" s="1"/>
  <c r="Q106" i="37"/>
  <c r="T106" i="37" s="1"/>
  <c r="AF105" i="37"/>
  <c r="AE105" i="37"/>
  <c r="AD105" i="37"/>
  <c r="AC105" i="37"/>
  <c r="Z105" i="37"/>
  <c r="U105" i="37"/>
  <c r="W105" i="37" s="1"/>
  <c r="Q105" i="37"/>
  <c r="T105" i="37" s="1"/>
  <c r="AF104" i="37"/>
  <c r="AE104" i="37"/>
  <c r="AD104" i="37"/>
  <c r="AC104" i="37"/>
  <c r="Z104" i="37"/>
  <c r="U104" i="37"/>
  <c r="W104" i="37" s="1"/>
  <c r="Q104" i="37"/>
  <c r="T104" i="37" s="1"/>
  <c r="AF103" i="37"/>
  <c r="AE103" i="37"/>
  <c r="AD103" i="37"/>
  <c r="AC103" i="37"/>
  <c r="Y103" i="37"/>
  <c r="U103" i="37"/>
  <c r="W103" i="37" s="1"/>
  <c r="S103" i="37"/>
  <c r="O103" i="37"/>
  <c r="Q103" i="37" s="1"/>
  <c r="AF102" i="37"/>
  <c r="AE102" i="37"/>
  <c r="AD102" i="37"/>
  <c r="AC102" i="37"/>
  <c r="Z102" i="37"/>
  <c r="U102" i="37"/>
  <c r="W102" i="37" s="1"/>
  <c r="Q102" i="37"/>
  <c r="T102" i="37" s="1"/>
  <c r="AF101" i="37"/>
  <c r="AE101" i="37"/>
  <c r="AD101" i="37"/>
  <c r="AC101" i="37"/>
  <c r="U101" i="37"/>
  <c r="W101" i="37" s="1"/>
  <c r="S101" i="37"/>
  <c r="Q101" i="37"/>
  <c r="AF100" i="37"/>
  <c r="AE100" i="37"/>
  <c r="AD100" i="37"/>
  <c r="U100" i="37"/>
  <c r="W100" i="37" s="1"/>
  <c r="S100" i="37"/>
  <c r="Q100" i="37"/>
  <c r="AF99" i="37"/>
  <c r="AE99" i="37"/>
  <c r="AD99" i="37"/>
  <c r="AC99" i="37"/>
  <c r="U99" i="37"/>
  <c r="W99" i="37" s="1"/>
  <c r="R99" i="37"/>
  <c r="P99" i="37"/>
  <c r="O99" i="37"/>
  <c r="Q99" i="37" s="1"/>
  <c r="AF98" i="37"/>
  <c r="AE98" i="37"/>
  <c r="AD98" i="37"/>
  <c r="AC98" i="37"/>
  <c r="Z98" i="37"/>
  <c r="U98" i="37"/>
  <c r="W98" i="37" s="1"/>
  <c r="Q98" i="37"/>
  <c r="T98" i="37" s="1"/>
  <c r="AF97" i="37"/>
  <c r="AE97" i="37"/>
  <c r="AD97" i="37"/>
  <c r="AC97" i="37"/>
  <c r="Z97" i="37"/>
  <c r="U97" i="37"/>
  <c r="W97" i="37" s="1"/>
  <c r="O97" i="37"/>
  <c r="Q97" i="37" s="1"/>
  <c r="T97" i="37" s="1"/>
  <c r="AF96" i="37"/>
  <c r="AJ96" i="37" s="1"/>
  <c r="U96" i="37"/>
  <c r="W96" i="37" s="1"/>
  <c r="S96" i="37"/>
  <c r="Q96" i="37"/>
  <c r="AF95" i="37"/>
  <c r="AE95" i="37"/>
  <c r="AD95" i="37"/>
  <c r="AC95" i="37"/>
  <c r="U95" i="37"/>
  <c r="W95" i="37" s="1"/>
  <c r="S95" i="37"/>
  <c r="Z95" i="37" s="1"/>
  <c r="Q95" i="37"/>
  <c r="AF94" i="37"/>
  <c r="AE94" i="37"/>
  <c r="AD94" i="37"/>
  <c r="AC94" i="37"/>
  <c r="U94" i="37"/>
  <c r="W94" i="37" s="1"/>
  <c r="S94" i="37"/>
  <c r="Z94" i="37" s="1"/>
  <c r="Q94" i="37"/>
  <c r="AF93" i="37"/>
  <c r="AE93" i="37"/>
  <c r="AD93" i="37"/>
  <c r="AC93" i="37"/>
  <c r="U93" i="37"/>
  <c r="W93" i="37" s="1"/>
  <c r="S93" i="37"/>
  <c r="Z93" i="37" s="1"/>
  <c r="P93" i="37"/>
  <c r="P218" i="37" s="1"/>
  <c r="AF92" i="37"/>
  <c r="AE92" i="37"/>
  <c r="AD92" i="37"/>
  <c r="AC92" i="37"/>
  <c r="U92" i="37"/>
  <c r="W92" i="37" s="1"/>
  <c r="S92" i="37"/>
  <c r="Z92" i="37" s="1"/>
  <c r="Q92" i="37"/>
  <c r="AF91" i="37"/>
  <c r="AE91" i="37"/>
  <c r="AD91" i="37"/>
  <c r="AC91" i="37"/>
  <c r="U91" i="37"/>
  <c r="W91" i="37" s="1"/>
  <c r="S91" i="37"/>
  <c r="Z91" i="37" s="1"/>
  <c r="O91" i="37"/>
  <c r="Q91" i="37" s="1"/>
  <c r="AF90" i="37"/>
  <c r="AE90" i="37"/>
  <c r="AD90" i="37"/>
  <c r="AC90" i="37"/>
  <c r="U90" i="37"/>
  <c r="W90" i="37" s="1"/>
  <c r="S90" i="37"/>
  <c r="Z90" i="37" s="1"/>
  <c r="Q90" i="37"/>
  <c r="AF89" i="37"/>
  <c r="AE89" i="37"/>
  <c r="AD89" i="37"/>
  <c r="AC89" i="37"/>
  <c r="Z89" i="37"/>
  <c r="U89" i="37"/>
  <c r="W89" i="37" s="1"/>
  <c r="Q89" i="37"/>
  <c r="T89" i="37" s="1"/>
  <c r="AF88" i="37"/>
  <c r="AE88" i="37"/>
  <c r="AD88" i="37"/>
  <c r="AC88" i="37"/>
  <c r="U88" i="37"/>
  <c r="W88" i="37" s="1"/>
  <c r="S88" i="37"/>
  <c r="Z88" i="37" s="1"/>
  <c r="Q88" i="37"/>
  <c r="AF87" i="37"/>
  <c r="AE87" i="37"/>
  <c r="AD87" i="37"/>
  <c r="AC87" i="37"/>
  <c r="U87" i="37"/>
  <c r="W87" i="37" s="1"/>
  <c r="S87" i="37"/>
  <c r="Q87" i="37"/>
  <c r="AF86" i="37"/>
  <c r="AE86" i="37"/>
  <c r="AD86" i="37"/>
  <c r="AC86" i="37"/>
  <c r="U86" i="37"/>
  <c r="W86" i="37" s="1"/>
  <c r="S86" i="37"/>
  <c r="Z86" i="37" s="1"/>
  <c r="O86" i="37"/>
  <c r="Q86" i="37" s="1"/>
  <c r="AF85" i="37"/>
  <c r="AE85" i="37"/>
  <c r="AD85" i="37"/>
  <c r="AC85" i="37"/>
  <c r="U85" i="37"/>
  <c r="W85" i="37" s="1"/>
  <c r="S85" i="37"/>
  <c r="Z85" i="37" s="1"/>
  <c r="Q85" i="37"/>
  <c r="AF84" i="37"/>
  <c r="AE84" i="37"/>
  <c r="AD84" i="37"/>
  <c r="AC84" i="37"/>
  <c r="Z84" i="37"/>
  <c r="U84" i="37"/>
  <c r="W84" i="37" s="1"/>
  <c r="Q84" i="37"/>
  <c r="T84" i="37" s="1"/>
  <c r="AF83" i="37"/>
  <c r="AE83" i="37"/>
  <c r="AD83" i="37"/>
  <c r="AC83" i="37"/>
  <c r="U83" i="37"/>
  <c r="W83" i="37" s="1"/>
  <c r="S83" i="37"/>
  <c r="Z83" i="37" s="1"/>
  <c r="Q83" i="37"/>
  <c r="AF82" i="37"/>
  <c r="AE82" i="37"/>
  <c r="AD82" i="37"/>
  <c r="AC82" i="37"/>
  <c r="Y82" i="37"/>
  <c r="U82" i="37"/>
  <c r="W82" i="37" s="1"/>
  <c r="S82" i="37"/>
  <c r="O82" i="37"/>
  <c r="Q82" i="37" s="1"/>
  <c r="AF81" i="37"/>
  <c r="AE81" i="37"/>
  <c r="W81" i="37"/>
  <c r="S81" i="37"/>
  <c r="Z81" i="37" s="1"/>
  <c r="Q81" i="37"/>
  <c r="AF80" i="37"/>
  <c r="AE80" i="37"/>
  <c r="Y80" i="37"/>
  <c r="U80" i="37"/>
  <c r="W80" i="37" s="1"/>
  <c r="S80" i="37"/>
  <c r="Q80" i="37"/>
  <c r="AF79" i="37"/>
  <c r="AE79" i="37"/>
  <c r="AD79" i="37"/>
  <c r="AC79" i="37"/>
  <c r="Z79" i="37"/>
  <c r="U79" i="37"/>
  <c r="W79" i="37" s="1"/>
  <c r="Q79" i="37"/>
  <c r="T79" i="37" s="1"/>
  <c r="AF78" i="37"/>
  <c r="AE78" i="37"/>
  <c r="AD78" i="37"/>
  <c r="AC78" i="37"/>
  <c r="U78" i="37"/>
  <c r="W78" i="37" s="1"/>
  <c r="S78" i="37"/>
  <c r="Z78" i="37" s="1"/>
  <c r="Q78" i="37"/>
  <c r="AF77" i="37"/>
  <c r="AE77" i="37"/>
  <c r="AD77" i="37"/>
  <c r="AC77" i="37"/>
  <c r="U77" i="37"/>
  <c r="W77" i="37" s="1"/>
  <c r="S77" i="37"/>
  <c r="Z77" i="37" s="1"/>
  <c r="Q77" i="37"/>
  <c r="AF76" i="37"/>
  <c r="AE76" i="37"/>
  <c r="AD76" i="37"/>
  <c r="AC76" i="37"/>
  <c r="Z76" i="37"/>
  <c r="U76" i="37"/>
  <c r="W76" i="37" s="1"/>
  <c r="Q76" i="37"/>
  <c r="T76" i="37" s="1"/>
  <c r="AF75" i="37"/>
  <c r="AE75" i="37"/>
  <c r="AD75" i="37"/>
  <c r="U75" i="37"/>
  <c r="W75" i="37" s="1"/>
  <c r="S75" i="37"/>
  <c r="Z75" i="37" s="1"/>
  <c r="O75" i="37"/>
  <c r="Q75" i="37" s="1"/>
  <c r="AF74" i="37"/>
  <c r="AE74" i="37"/>
  <c r="AD74" i="37"/>
  <c r="AC74" i="37"/>
  <c r="Z74" i="37"/>
  <c r="U74" i="37"/>
  <c r="W74" i="37" s="1"/>
  <c r="Q74" i="37"/>
  <c r="T74" i="37" s="1"/>
  <c r="AF73" i="37"/>
  <c r="AE73" i="37"/>
  <c r="AD73" i="37"/>
  <c r="AC73" i="37"/>
  <c r="U73" i="37"/>
  <c r="W73" i="37" s="1"/>
  <c r="S73" i="37"/>
  <c r="Q73" i="37"/>
  <c r="AF72" i="37"/>
  <c r="AE72" i="37"/>
  <c r="AD72" i="37"/>
  <c r="AC72" i="37"/>
  <c r="Z72" i="37"/>
  <c r="U72" i="37"/>
  <c r="W72" i="37" s="1"/>
  <c r="Q72" i="37"/>
  <c r="T72" i="37" s="1"/>
  <c r="AF71" i="37"/>
  <c r="AE71" i="37"/>
  <c r="AD71" i="37"/>
  <c r="AC71" i="37"/>
  <c r="Z71" i="37"/>
  <c r="U71" i="37"/>
  <c r="W71" i="37" s="1"/>
  <c r="Q71" i="37"/>
  <c r="T71" i="37" s="1"/>
  <c r="AF70" i="37"/>
  <c r="AE70" i="37"/>
  <c r="AD70" i="37"/>
  <c r="AC70" i="37"/>
  <c r="U70" i="37"/>
  <c r="W70" i="37" s="1"/>
  <c r="S70" i="37"/>
  <c r="Z70" i="37" s="1"/>
  <c r="Q70" i="37"/>
  <c r="AF69" i="37"/>
  <c r="AE69" i="37"/>
  <c r="AD69" i="37"/>
  <c r="AC69" i="37"/>
  <c r="Z69" i="37"/>
  <c r="U69" i="37"/>
  <c r="W69" i="37" s="1"/>
  <c r="Q69" i="37"/>
  <c r="T69" i="37" s="1"/>
  <c r="AF68" i="37"/>
  <c r="AE68" i="37"/>
  <c r="AD68" i="37"/>
  <c r="AC68" i="37"/>
  <c r="Z68" i="37"/>
  <c r="U68" i="37"/>
  <c r="W68" i="37" s="1"/>
  <c r="Q68" i="37"/>
  <c r="T68" i="37" s="1"/>
  <c r="AF67" i="37"/>
  <c r="AE67" i="37"/>
  <c r="AD67" i="37"/>
  <c r="AC67" i="37"/>
  <c r="Y67" i="37"/>
  <c r="U67" i="37"/>
  <c r="W67" i="37" s="1"/>
  <c r="S67" i="37"/>
  <c r="O67" i="37"/>
  <c r="Q67" i="37" s="1"/>
  <c r="AF66" i="37"/>
  <c r="AE66" i="37"/>
  <c r="AD66" i="37"/>
  <c r="AC66" i="37"/>
  <c r="U66" i="37"/>
  <c r="W66" i="37" s="1"/>
  <c r="S66" i="37"/>
  <c r="O66" i="37"/>
  <c r="Q66" i="37" s="1"/>
  <c r="AF65" i="37"/>
  <c r="AE65" i="37"/>
  <c r="AD65" i="37"/>
  <c r="AC65" i="37"/>
  <c r="Z65" i="37"/>
  <c r="U65" i="37"/>
  <c r="W65" i="37" s="1"/>
  <c r="Q65" i="37"/>
  <c r="T65" i="37" s="1"/>
  <c r="AF64" i="37"/>
  <c r="AE64" i="37"/>
  <c r="AD64" i="37"/>
  <c r="AC64" i="37"/>
  <c r="U64" i="37"/>
  <c r="W64" i="37" s="1"/>
  <c r="S64" i="37"/>
  <c r="Z64" i="37" s="1"/>
  <c r="O64" i="37"/>
  <c r="Q64" i="37" s="1"/>
  <c r="AF63" i="37"/>
  <c r="AE63" i="37"/>
  <c r="AD63" i="37"/>
  <c r="AC63" i="37"/>
  <c r="Z63" i="37"/>
  <c r="U63" i="37"/>
  <c r="W63" i="37" s="1"/>
  <c r="Q63" i="37"/>
  <c r="T63" i="37" s="1"/>
  <c r="AF62" i="37"/>
  <c r="AE62" i="37"/>
  <c r="AD62" i="37"/>
  <c r="AC62" i="37"/>
  <c r="Z62" i="37"/>
  <c r="U62" i="37"/>
  <c r="W62" i="37" s="1"/>
  <c r="Q62" i="37"/>
  <c r="T62" i="37" s="1"/>
  <c r="AF61" i="37"/>
  <c r="AE61" i="37"/>
  <c r="AD61" i="37"/>
  <c r="AC61" i="37"/>
  <c r="Y61" i="37"/>
  <c r="U61" i="37"/>
  <c r="W61" i="37" s="1"/>
  <c r="S61" i="37"/>
  <c r="O61" i="37"/>
  <c r="Q61" i="37" s="1"/>
  <c r="AF60" i="37"/>
  <c r="AE60" i="37"/>
  <c r="AD60" i="37"/>
  <c r="AC60" i="37"/>
  <c r="Y60" i="37"/>
  <c r="U60" i="37"/>
  <c r="W60" i="37" s="1"/>
  <c r="S60" i="37"/>
  <c r="O60" i="37"/>
  <c r="Q60" i="37" s="1"/>
  <c r="AF59" i="37"/>
  <c r="AE59" i="37"/>
  <c r="AD59" i="37"/>
  <c r="AC59" i="37"/>
  <c r="Z59" i="37"/>
  <c r="U59" i="37"/>
  <c r="W59" i="37" s="1"/>
  <c r="Q59" i="37"/>
  <c r="T59" i="37" s="1"/>
  <c r="AF58" i="37"/>
  <c r="AE58" i="37"/>
  <c r="AD58" i="37"/>
  <c r="AC58" i="37"/>
  <c r="U58" i="37"/>
  <c r="W58" i="37" s="1"/>
  <c r="S58" i="37"/>
  <c r="Z58" i="37" s="1"/>
  <c r="Q58" i="37"/>
  <c r="AF57" i="37"/>
  <c r="AE57" i="37"/>
  <c r="AD57" i="37"/>
  <c r="W57" i="37"/>
  <c r="S57" i="37"/>
  <c r="Z57" i="37" s="1"/>
  <c r="Q57" i="37"/>
  <c r="AF56" i="37"/>
  <c r="AE56" i="37"/>
  <c r="AD56" i="37"/>
  <c r="AC56" i="37"/>
  <c r="U56" i="37"/>
  <c r="W56" i="37" s="1"/>
  <c r="S56" i="37"/>
  <c r="Z56" i="37" s="1"/>
  <c r="Q56" i="37"/>
  <c r="AF55" i="37"/>
  <c r="AE55" i="37"/>
  <c r="AD55" i="37"/>
  <c r="Y55" i="37"/>
  <c r="U55" i="37"/>
  <c r="W55" i="37" s="1"/>
  <c r="S55" i="37"/>
  <c r="O55" i="37"/>
  <c r="Q55" i="37" s="1"/>
  <c r="AF54" i="37"/>
  <c r="AE54" i="37"/>
  <c r="AD54" i="37"/>
  <c r="AC54" i="37"/>
  <c r="U54" i="37"/>
  <c r="W54" i="37" s="1"/>
  <c r="S54" i="37"/>
  <c r="Z54" i="37" s="1"/>
  <c r="Q54" i="37"/>
  <c r="AF53" i="37"/>
  <c r="AE53" i="37"/>
  <c r="AD53" i="37"/>
  <c r="AC53" i="37"/>
  <c r="U53" i="37"/>
  <c r="W53" i="37" s="1"/>
  <c r="S53" i="37"/>
  <c r="Z53" i="37" s="1"/>
  <c r="O53" i="37"/>
  <c r="Q53" i="37" s="1"/>
  <c r="AF52" i="37"/>
  <c r="AE52" i="37"/>
  <c r="AD52" i="37"/>
  <c r="AC52" i="37"/>
  <c r="Z52" i="37"/>
  <c r="U52" i="37"/>
  <c r="W52" i="37" s="1"/>
  <c r="Q52" i="37"/>
  <c r="T52" i="37" s="1"/>
  <c r="AF51" i="37"/>
  <c r="AJ51" i="37" s="1"/>
  <c r="U51" i="37"/>
  <c r="W51" i="37" s="1"/>
  <c r="S51" i="37"/>
  <c r="Z51" i="37" s="1"/>
  <c r="O51" i="37"/>
  <c r="Q51" i="37" s="1"/>
  <c r="AF50" i="37"/>
  <c r="AE50" i="37"/>
  <c r="AD50" i="37"/>
  <c r="AC50" i="37"/>
  <c r="Z50" i="37"/>
  <c r="U50" i="37"/>
  <c r="W50" i="37" s="1"/>
  <c r="Q50" i="37"/>
  <c r="T50" i="37" s="1"/>
  <c r="AF49" i="37"/>
  <c r="AE49" i="37"/>
  <c r="AD49" i="37"/>
  <c r="AC49" i="37"/>
  <c r="W49" i="37"/>
  <c r="S49" i="37"/>
  <c r="Z49" i="37" s="1"/>
  <c r="Q49" i="37"/>
  <c r="AF48" i="37"/>
  <c r="AE48" i="37"/>
  <c r="AD48" i="37"/>
  <c r="AC48" i="37"/>
  <c r="Z48" i="37"/>
  <c r="U48" i="37"/>
  <c r="W48" i="37" s="1"/>
  <c r="Q48" i="37"/>
  <c r="T48" i="37" s="1"/>
  <c r="AF47" i="37"/>
  <c r="AE47" i="37"/>
  <c r="AD47" i="37"/>
  <c r="AC47" i="37"/>
  <c r="Z47" i="37"/>
  <c r="U47" i="37"/>
  <c r="W47" i="37" s="1"/>
  <c r="Q47" i="37"/>
  <c r="T47" i="37" s="1"/>
  <c r="AF46" i="37"/>
  <c r="AE46" i="37"/>
  <c r="AD46" i="37"/>
  <c r="AC46" i="37"/>
  <c r="U46" i="37"/>
  <c r="W46" i="37" s="1"/>
  <c r="S46" i="37"/>
  <c r="Q46" i="37"/>
  <c r="AF45" i="37"/>
  <c r="AE45" i="37"/>
  <c r="AC45" i="37"/>
  <c r="U45" i="37"/>
  <c r="W45" i="37" s="1"/>
  <c r="S45" i="37"/>
  <c r="Z45" i="37" s="1"/>
  <c r="Q45" i="37"/>
  <c r="AF44" i="37"/>
  <c r="AE44" i="37"/>
  <c r="AC44" i="37"/>
  <c r="U44" i="37"/>
  <c r="W44" i="37" s="1"/>
  <c r="S44" i="37"/>
  <c r="Z44" i="37" s="1"/>
  <c r="Q44" i="37"/>
  <c r="AF43" i="37"/>
  <c r="AE43" i="37"/>
  <c r="AC43" i="37"/>
  <c r="U43" i="37"/>
  <c r="W43" i="37" s="1"/>
  <c r="S43" i="37"/>
  <c r="Z43" i="37" s="1"/>
  <c r="Q43" i="37"/>
  <c r="AF42" i="37"/>
  <c r="AE42" i="37"/>
  <c r="AC42" i="37"/>
  <c r="U42" i="37"/>
  <c r="W42" i="37" s="1"/>
  <c r="S42" i="37"/>
  <c r="Z42" i="37" s="1"/>
  <c r="Q42" i="37"/>
  <c r="AF41" i="37"/>
  <c r="AE41" i="37"/>
  <c r="AC41" i="37"/>
  <c r="U41" i="37"/>
  <c r="W41" i="37" s="1"/>
  <c r="S41" i="37"/>
  <c r="Z41" i="37" s="1"/>
  <c r="Q41" i="37"/>
  <c r="AF40" i="37"/>
  <c r="AE40" i="37"/>
  <c r="AC40" i="37"/>
  <c r="U40" i="37"/>
  <c r="W40" i="37" s="1"/>
  <c r="S40" i="37"/>
  <c r="Z40" i="37" s="1"/>
  <c r="O40" i="37"/>
  <c r="Q40" i="37" s="1"/>
  <c r="AF39" i="37"/>
  <c r="AE39" i="37"/>
  <c r="AD39" i="37"/>
  <c r="AC39" i="37"/>
  <c r="Z39" i="37"/>
  <c r="U39" i="37"/>
  <c r="W39" i="37" s="1"/>
  <c r="Q39" i="37"/>
  <c r="T39" i="37" s="1"/>
  <c r="AE38" i="37"/>
  <c r="AD38" i="37"/>
  <c r="AC38" i="37"/>
  <c r="Y38" i="37"/>
  <c r="Z38" i="37" s="1"/>
  <c r="U38" i="37"/>
  <c r="W38" i="37" s="1"/>
  <c r="Q38" i="37"/>
  <c r="T38" i="37" s="1"/>
  <c r="AF37" i="37"/>
  <c r="AE37" i="37"/>
  <c r="AB37" i="37"/>
  <c r="Y37" i="37"/>
  <c r="U37" i="37"/>
  <c r="W37" i="37" s="1"/>
  <c r="S37" i="37"/>
  <c r="O37" i="37"/>
  <c r="Q37" i="37" s="1"/>
  <c r="AF36" i="37"/>
  <c r="AE36" i="37"/>
  <c r="AD36" i="37"/>
  <c r="AC36" i="37"/>
  <c r="U36" i="37"/>
  <c r="W36" i="37" s="1"/>
  <c r="S36" i="37"/>
  <c r="Z36" i="37" s="1"/>
  <c r="Q36" i="37"/>
  <c r="AF35" i="37"/>
  <c r="AE35" i="37"/>
  <c r="AD35" i="37"/>
  <c r="AC35" i="37"/>
  <c r="U35" i="37"/>
  <c r="W35" i="37" s="1"/>
  <c r="S35" i="37"/>
  <c r="O35" i="37"/>
  <c r="Q35" i="37" s="1"/>
  <c r="AF34" i="37"/>
  <c r="AE34" i="37"/>
  <c r="U34" i="37"/>
  <c r="W34" i="37" s="1"/>
  <c r="S34" i="37"/>
  <c r="Q34" i="37"/>
  <c r="AF33" i="37"/>
  <c r="AE33" i="37"/>
  <c r="U33" i="37"/>
  <c r="W33" i="37" s="1"/>
  <c r="S33" i="37"/>
  <c r="Z33" i="37" s="1"/>
  <c r="O33" i="37"/>
  <c r="Q33" i="37" s="1"/>
  <c r="AF32" i="37"/>
  <c r="AE32" i="37"/>
  <c r="AD32" i="37"/>
  <c r="AC32" i="37"/>
  <c r="Z32" i="37"/>
  <c r="U32" i="37"/>
  <c r="W32" i="37" s="1"/>
  <c r="Q32" i="37"/>
  <c r="T32" i="37" s="1"/>
  <c r="AF31" i="37"/>
  <c r="AE31" i="37"/>
  <c r="AD31" i="37"/>
  <c r="AC31" i="37"/>
  <c r="U31" i="37"/>
  <c r="W31" i="37" s="1"/>
  <c r="S31" i="37"/>
  <c r="Z31" i="37" s="1"/>
  <c r="Q31" i="37"/>
  <c r="AF30" i="37"/>
  <c r="AE30" i="37"/>
  <c r="AD30" i="37"/>
  <c r="AC30" i="37"/>
  <c r="Z30" i="37"/>
  <c r="U30" i="37"/>
  <c r="W30" i="37" s="1"/>
  <c r="Q30" i="37"/>
  <c r="T30" i="37" s="1"/>
  <c r="AF29" i="37"/>
  <c r="AE29" i="37"/>
  <c r="AD29" i="37"/>
  <c r="AC29" i="37"/>
  <c r="Z29" i="37"/>
  <c r="U29" i="37"/>
  <c r="W29" i="37" s="1"/>
  <c r="Q29" i="37"/>
  <c r="T29" i="37" s="1"/>
  <c r="AF28" i="37"/>
  <c r="AE28" i="37"/>
  <c r="AD28" i="37"/>
  <c r="AC28" i="37"/>
  <c r="U28" i="37"/>
  <c r="W28" i="37" s="1"/>
  <c r="S28" i="37"/>
  <c r="Z28" i="37" s="1"/>
  <c r="Q28" i="37"/>
  <c r="AF27" i="37"/>
  <c r="AE27" i="37"/>
  <c r="AD27" i="37"/>
  <c r="AC27" i="37"/>
  <c r="Z27" i="37"/>
  <c r="U27" i="37"/>
  <c r="W27" i="37" s="1"/>
  <c r="Q27" i="37"/>
  <c r="T27" i="37" s="1"/>
  <c r="AF26" i="37"/>
  <c r="AE26" i="37"/>
  <c r="AD26" i="37"/>
  <c r="AC26" i="37"/>
  <c r="U26" i="37"/>
  <c r="W26" i="37" s="1"/>
  <c r="S26" i="37"/>
  <c r="Z26" i="37" s="1"/>
  <c r="O26" i="37"/>
  <c r="Q26" i="37" s="1"/>
  <c r="AF25" i="37"/>
  <c r="AE25" i="37"/>
  <c r="AD25" i="37"/>
  <c r="AC25" i="37"/>
  <c r="U25" i="37"/>
  <c r="W25" i="37" s="1"/>
  <c r="S25" i="37"/>
  <c r="Z25" i="37" s="1"/>
  <c r="Q25" i="37"/>
  <c r="AF24" i="37"/>
  <c r="AE24" i="37"/>
  <c r="AD24" i="37"/>
  <c r="AC24" i="37"/>
  <c r="U24" i="37"/>
  <c r="W24" i="37" s="1"/>
  <c r="S24" i="37"/>
  <c r="Z24" i="37" s="1"/>
  <c r="O24" i="37"/>
  <c r="Q24" i="37" s="1"/>
  <c r="AF23" i="37"/>
  <c r="AE23" i="37"/>
  <c r="AD23" i="37"/>
  <c r="AC23" i="37"/>
  <c r="U23" i="37"/>
  <c r="W23" i="37" s="1"/>
  <c r="S23" i="37"/>
  <c r="Z23" i="37" s="1"/>
  <c r="Q23" i="37"/>
  <c r="AF22" i="37"/>
  <c r="AE22" i="37"/>
  <c r="AD22" i="37"/>
  <c r="AC22" i="37"/>
  <c r="U22" i="37"/>
  <c r="W22" i="37" s="1"/>
  <c r="S22" i="37"/>
  <c r="Z22" i="37" s="1"/>
  <c r="Q22" i="37"/>
  <c r="AF21" i="37"/>
  <c r="AE21" i="37"/>
  <c r="AD21" i="37"/>
  <c r="AC21" i="37"/>
  <c r="Z21" i="37"/>
  <c r="U21" i="37"/>
  <c r="W21" i="37" s="1"/>
  <c r="Q21" i="37"/>
  <c r="T21" i="37" s="1"/>
  <c r="AF20" i="37"/>
  <c r="AE20" i="37"/>
  <c r="AD20" i="37"/>
  <c r="AC20" i="37"/>
  <c r="U20" i="37"/>
  <c r="W20" i="37" s="1"/>
  <c r="S20" i="37"/>
  <c r="Z20" i="37" s="1"/>
  <c r="Q20" i="37"/>
  <c r="AF19" i="37"/>
  <c r="AE19" i="37"/>
  <c r="AD19" i="37"/>
  <c r="AC19" i="37"/>
  <c r="U19" i="37"/>
  <c r="W19" i="37" s="1"/>
  <c r="S19" i="37"/>
  <c r="Z19" i="37" s="1"/>
  <c r="O19" i="37"/>
  <c r="Q19" i="37" s="1"/>
  <c r="AF18" i="37"/>
  <c r="AE18" i="37"/>
  <c r="AD18" i="37"/>
  <c r="AC18" i="37"/>
  <c r="U18" i="37"/>
  <c r="W18" i="37" s="1"/>
  <c r="S18" i="37"/>
  <c r="Z18" i="37" s="1"/>
  <c r="O18" i="37"/>
  <c r="Q18" i="37" s="1"/>
  <c r="AF17" i="37"/>
  <c r="AE17" i="37"/>
  <c r="AD17" i="37"/>
  <c r="AC17" i="37"/>
  <c r="Y17" i="37"/>
  <c r="U17" i="37"/>
  <c r="W17" i="37" s="1"/>
  <c r="S17" i="37"/>
  <c r="Q17" i="37"/>
  <c r="AF16" i="37"/>
  <c r="AE16" i="37"/>
  <c r="AD16" i="37"/>
  <c r="AC16" i="37"/>
  <c r="U16" i="37"/>
  <c r="W16" i="37" s="1"/>
  <c r="S16" i="37"/>
  <c r="Z16" i="37" s="1"/>
  <c r="O16" i="37"/>
  <c r="Q16" i="37" s="1"/>
  <c r="AF15" i="37"/>
  <c r="AE15" i="37"/>
  <c r="AD15" i="37"/>
  <c r="W15" i="37"/>
  <c r="S15" i="37"/>
  <c r="O15" i="37"/>
  <c r="Q15" i="37" s="1"/>
  <c r="AF14" i="37"/>
  <c r="AE14" i="37"/>
  <c r="AD14" i="37"/>
  <c r="U14" i="37"/>
  <c r="W14" i="37" s="1"/>
  <c r="S14" i="37"/>
  <c r="O14" i="37"/>
  <c r="Q14" i="37" s="1"/>
  <c r="AF13" i="37"/>
  <c r="AE13" i="37"/>
  <c r="AD13" i="37"/>
  <c r="AC13" i="37"/>
  <c r="Z13" i="37"/>
  <c r="U13" i="37"/>
  <c r="W13" i="37" s="1"/>
  <c r="Q13" i="37"/>
  <c r="T13" i="37" s="1"/>
  <c r="AF12" i="37"/>
  <c r="AE12" i="37"/>
  <c r="Y12" i="37"/>
  <c r="U12" i="37"/>
  <c r="W12" i="37" s="1"/>
  <c r="S12" i="37"/>
  <c r="O12" i="37"/>
  <c r="Q12" i="37" s="1"/>
  <c r="AF11" i="37"/>
  <c r="AE11" i="37"/>
  <c r="AD11" i="37"/>
  <c r="AC11" i="37"/>
  <c r="Z11" i="37"/>
  <c r="U11" i="37"/>
  <c r="W11" i="37" s="1"/>
  <c r="Q11" i="37"/>
  <c r="T11" i="37" s="1"/>
  <c r="AF10" i="37"/>
  <c r="AE10" i="37"/>
  <c r="AD10" i="37"/>
  <c r="AC10" i="37"/>
  <c r="Z10" i="37"/>
  <c r="U10" i="37"/>
  <c r="W10" i="37" s="1"/>
  <c r="Q10" i="37"/>
  <c r="T10" i="37" s="1"/>
  <c r="AF9" i="37"/>
  <c r="AE9" i="37"/>
  <c r="AD9" i="37"/>
  <c r="AC9" i="37"/>
  <c r="U9" i="37"/>
  <c r="W9" i="37" s="1"/>
  <c r="S9" i="37"/>
  <c r="Z9" i="37" s="1"/>
  <c r="Q9" i="37"/>
  <c r="AC8" i="37"/>
  <c r="AJ8" i="37" s="1"/>
  <c r="Y8" i="37"/>
  <c r="U8" i="37"/>
  <c r="W8" i="37" s="1"/>
  <c r="S8" i="37"/>
  <c r="Q8" i="37"/>
  <c r="AC7" i="37"/>
  <c r="AJ7" i="37" s="1"/>
  <c r="U7" i="37"/>
  <c r="W7" i="37" s="1"/>
  <c r="S7" i="37"/>
  <c r="Z7" i="37" s="1"/>
  <c r="O7" i="37"/>
  <c r="Q7" i="37" s="1"/>
  <c r="AC6" i="37"/>
  <c r="AJ6" i="37" s="1"/>
  <c r="Z6" i="37"/>
  <c r="U6" i="37"/>
  <c r="W6" i="37" s="1"/>
  <c r="O6" i="37"/>
  <c r="Q6" i="37" s="1"/>
  <c r="Q93" i="37" l="1"/>
  <c r="R229" i="37"/>
  <c r="T184" i="37"/>
  <c r="T187" i="37"/>
  <c r="X187" i="37" s="1"/>
  <c r="Y187" i="37" s="1"/>
  <c r="Z187" i="37" s="1"/>
  <c r="T25" i="37"/>
  <c r="X25" i="37" s="1"/>
  <c r="T91" i="37"/>
  <c r="X91" i="37" s="1"/>
  <c r="T118" i="37"/>
  <c r="T122" i="37"/>
  <c r="AJ138" i="37"/>
  <c r="AK138" i="37" s="1"/>
  <c r="T145" i="37"/>
  <c r="X145" i="37" s="1"/>
  <c r="AK6" i="37"/>
  <c r="T26" i="37"/>
  <c r="X26" i="37" s="1"/>
  <c r="T43" i="37"/>
  <c r="X43" i="37" s="1"/>
  <c r="T45" i="37"/>
  <c r="X45" i="37" s="1"/>
  <c r="X159" i="37"/>
  <c r="T174" i="37"/>
  <c r="X174" i="37" s="1"/>
  <c r="T9" i="37"/>
  <c r="X9" i="37" s="1"/>
  <c r="T36" i="37"/>
  <c r="X36" i="37" s="1"/>
  <c r="T191" i="37"/>
  <c r="T15" i="37"/>
  <c r="T19" i="37"/>
  <c r="X19" i="37" s="1"/>
  <c r="T23" i="37"/>
  <c r="X23" i="37" s="1"/>
  <c r="Z61" i="37"/>
  <c r="T103" i="37"/>
  <c r="X103" i="37" s="1"/>
  <c r="X108" i="37"/>
  <c r="Z174" i="37"/>
  <c r="AJ121" i="37"/>
  <c r="AK121" i="37" s="1"/>
  <c r="T7" i="37"/>
  <c r="X7" i="37" s="1"/>
  <c r="Z12" i="37"/>
  <c r="T14" i="37"/>
  <c r="T17" i="37"/>
  <c r="X17" i="37" s="1"/>
  <c r="T18" i="37"/>
  <c r="X18" i="37" s="1"/>
  <c r="T22" i="37"/>
  <c r="X22" i="37" s="1"/>
  <c r="T46" i="37"/>
  <c r="X46" i="37" s="1"/>
  <c r="T58" i="37"/>
  <c r="X58" i="37" s="1"/>
  <c r="T109" i="37"/>
  <c r="X109" i="37" s="1"/>
  <c r="T121" i="37"/>
  <c r="X121" i="37" s="1"/>
  <c r="T132" i="37"/>
  <c r="X132" i="37" s="1"/>
  <c r="T144" i="37"/>
  <c r="X144" i="37" s="1"/>
  <c r="X160" i="37"/>
  <c r="AJ34" i="37"/>
  <c r="T57" i="37"/>
  <c r="X57" i="37" s="1"/>
  <c r="T60" i="37"/>
  <c r="T61" i="37"/>
  <c r="X61" i="37" s="1"/>
  <c r="T93" i="37"/>
  <c r="X93" i="37" s="1"/>
  <c r="T150" i="37"/>
  <c r="X150" i="37" s="1"/>
  <c r="T185" i="37"/>
  <c r="T189" i="37"/>
  <c r="X189" i="37" s="1"/>
  <c r="Y189" i="37" s="1"/>
  <c r="Z189" i="37" s="1"/>
  <c r="T20" i="37"/>
  <c r="X20" i="37" s="1"/>
  <c r="AJ28" i="37"/>
  <c r="AK28" i="37" s="1"/>
  <c r="T33" i="37"/>
  <c r="Z46" i="37"/>
  <c r="T49" i="37"/>
  <c r="X49" i="37" s="1"/>
  <c r="Z55" i="37"/>
  <c r="AJ70" i="37"/>
  <c r="AK70" i="37" s="1"/>
  <c r="X71" i="37"/>
  <c r="AJ74" i="37"/>
  <c r="AK74" i="37" s="1"/>
  <c r="T75" i="37"/>
  <c r="X75" i="37" s="1"/>
  <c r="T78" i="37"/>
  <c r="T81" i="37"/>
  <c r="X81" i="37" s="1"/>
  <c r="X84" i="37"/>
  <c r="T92" i="37"/>
  <c r="X92" i="37" s="1"/>
  <c r="T95" i="37"/>
  <c r="X95" i="37" s="1"/>
  <c r="T110" i="37"/>
  <c r="X110" i="37" s="1"/>
  <c r="T115" i="37"/>
  <c r="X115" i="37" s="1"/>
  <c r="T127" i="37"/>
  <c r="X127" i="37" s="1"/>
  <c r="T135" i="37"/>
  <c r="X135" i="37" s="1"/>
  <c r="T146" i="37"/>
  <c r="X146" i="37" s="1"/>
  <c r="T163" i="37"/>
  <c r="X163" i="37" s="1"/>
  <c r="T182" i="37"/>
  <c r="X182" i="37" s="1"/>
  <c r="AJ120" i="37"/>
  <c r="AK120" i="37" s="1"/>
  <c r="X130" i="37"/>
  <c r="X153" i="37"/>
  <c r="T170" i="37"/>
  <c r="X170" i="37" s="1"/>
  <c r="T175" i="37"/>
  <c r="X175" i="37" s="1"/>
  <c r="T177" i="37"/>
  <c r="X177" i="37" s="1"/>
  <c r="Z178" i="37"/>
  <c r="AK178" i="37" s="1"/>
  <c r="AJ16" i="37"/>
  <c r="AK16" i="37" s="1"/>
  <c r="AJ45" i="37"/>
  <c r="AK45" i="37" s="1"/>
  <c r="AJ38" i="37"/>
  <c r="AK38" i="37" s="1"/>
  <c r="X52" i="37"/>
  <c r="AJ56" i="37"/>
  <c r="AK56" i="37" s="1"/>
  <c r="AJ59" i="37"/>
  <c r="AK59" i="37" s="1"/>
  <c r="T85" i="37"/>
  <c r="X85" i="37" s="1"/>
  <c r="AJ97" i="37"/>
  <c r="AK97" i="37" s="1"/>
  <c r="T112" i="37"/>
  <c r="X112" i="37" s="1"/>
  <c r="T116" i="37"/>
  <c r="T128" i="37"/>
  <c r="X128" i="37" s="1"/>
  <c r="X129" i="37"/>
  <c r="Z135" i="37"/>
  <c r="T139" i="37"/>
  <c r="X139" i="37" s="1"/>
  <c r="T155" i="37"/>
  <c r="X155" i="37" s="1"/>
  <c r="AJ163" i="37"/>
  <c r="AK163" i="37" s="1"/>
  <c r="AJ167" i="37"/>
  <c r="AK167" i="37" s="1"/>
  <c r="X151" i="37"/>
  <c r="AJ12" i="37"/>
  <c r="AJ41" i="37"/>
  <c r="AK41" i="37" s="1"/>
  <c r="X50" i="37"/>
  <c r="T55" i="37"/>
  <c r="X55" i="37" s="1"/>
  <c r="AJ58" i="37"/>
  <c r="AK58" i="37" s="1"/>
  <c r="T34" i="37"/>
  <c r="X34" i="37" s="1"/>
  <c r="AJ35" i="37"/>
  <c r="AK51" i="37"/>
  <c r="AJ65" i="37"/>
  <c r="AK65" i="37" s="1"/>
  <c r="Z67" i="37"/>
  <c r="X13" i="37"/>
  <c r="T24" i="37"/>
  <c r="X24" i="37" s="1"/>
  <c r="AJ29" i="37"/>
  <c r="AK29" i="37" s="1"/>
  <c r="T37" i="37"/>
  <c r="X37" i="37" s="1"/>
  <c r="X39" i="37"/>
  <c r="T42" i="37"/>
  <c r="X42" i="37" s="1"/>
  <c r="AJ42" i="37"/>
  <c r="AK42" i="37" s="1"/>
  <c r="Z60" i="37"/>
  <c r="T64" i="37"/>
  <c r="X64" i="37" s="1"/>
  <c r="AJ71" i="37"/>
  <c r="AK71" i="37" s="1"/>
  <c r="Z80" i="37"/>
  <c r="Z103" i="37"/>
  <c r="X106" i="37"/>
  <c r="AJ112" i="37"/>
  <c r="AK112" i="37" s="1"/>
  <c r="T113" i="37"/>
  <c r="X113" i="37" s="1"/>
  <c r="AJ122" i="37"/>
  <c r="AK122" i="37" s="1"/>
  <c r="AJ130" i="37"/>
  <c r="AK130" i="37" s="1"/>
  <c r="X137" i="37"/>
  <c r="X156" i="37"/>
  <c r="AJ164" i="37"/>
  <c r="AK164" i="37" s="1"/>
  <c r="Z172" i="37"/>
  <c r="Z179" i="37"/>
  <c r="T180" i="37"/>
  <c r="X180" i="37" s="1"/>
  <c r="Z181" i="37"/>
  <c r="AJ10" i="37"/>
  <c r="AK10" i="37" s="1"/>
  <c r="X29" i="37"/>
  <c r="T100" i="37"/>
  <c r="X100" i="37" s="1"/>
  <c r="AJ110" i="37"/>
  <c r="AK110" i="37" s="1"/>
  <c r="AJ182" i="37"/>
  <c r="AK182" i="37" s="1"/>
  <c r="X148" i="37"/>
  <c r="X149" i="37"/>
  <c r="X158" i="37"/>
  <c r="AJ166" i="37"/>
  <c r="AK166" i="37" s="1"/>
  <c r="T179" i="37"/>
  <c r="X179" i="37" s="1"/>
  <c r="AJ179" i="37"/>
  <c r="AJ9" i="37"/>
  <c r="AK9" i="37" s="1"/>
  <c r="X21" i="37"/>
  <c r="Z37" i="37"/>
  <c r="AJ114" i="37"/>
  <c r="X141" i="37"/>
  <c r="AJ160" i="37"/>
  <c r="AK160" i="37" s="1"/>
  <c r="AJ161" i="37"/>
  <c r="AK161" i="37" s="1"/>
  <c r="AJ165" i="37"/>
  <c r="AK165" i="37" s="1"/>
  <c r="AJ172" i="37"/>
  <c r="Z175" i="37"/>
  <c r="Z176" i="37"/>
  <c r="AJ181" i="37"/>
  <c r="AK188" i="37"/>
  <c r="X32" i="37"/>
  <c r="AJ60" i="37"/>
  <c r="AJ95" i="37"/>
  <c r="AK95" i="37" s="1"/>
  <c r="T8" i="37"/>
  <c r="X8" i="37" s="1"/>
  <c r="AJ23" i="37"/>
  <c r="AK23" i="37" s="1"/>
  <c r="AJ62" i="37"/>
  <c r="AK62" i="37" s="1"/>
  <c r="X65" i="37"/>
  <c r="AJ24" i="37"/>
  <c r="AK24" i="37" s="1"/>
  <c r="AJ25" i="37"/>
  <c r="AK25" i="37" s="1"/>
  <c r="X27" i="37"/>
  <c r="X30" i="37"/>
  <c r="AJ64" i="37"/>
  <c r="AK64" i="37" s="1"/>
  <c r="T66" i="37"/>
  <c r="X66" i="37" s="1"/>
  <c r="X79" i="37"/>
  <c r="AJ14" i="37"/>
  <c r="AJ17" i="37"/>
  <c r="AJ21" i="37"/>
  <c r="AK21" i="37" s="1"/>
  <c r="AJ22" i="37"/>
  <c r="AK22" i="37" s="1"/>
  <c r="X48" i="37"/>
  <c r="T51" i="37"/>
  <c r="X51" i="37" s="1"/>
  <c r="T86" i="37"/>
  <c r="X86" i="37" s="1"/>
  <c r="AJ11" i="37"/>
  <c r="AK11" i="37" s="1"/>
  <c r="T12" i="37"/>
  <c r="X12" i="37" s="1"/>
  <c r="AJ15" i="37"/>
  <c r="AJ20" i="37"/>
  <c r="AK20" i="37" s="1"/>
  <c r="AJ31" i="37"/>
  <c r="AK31" i="37" s="1"/>
  <c r="AJ32" i="37"/>
  <c r="AK32" i="37" s="1"/>
  <c r="X33" i="37"/>
  <c r="X38" i="37"/>
  <c r="T53" i="37"/>
  <c r="X53" i="37" s="1"/>
  <c r="AJ57" i="37"/>
  <c r="AK57" i="37" s="1"/>
  <c r="X63" i="37"/>
  <c r="AJ67" i="37"/>
  <c r="AJ68" i="37"/>
  <c r="AK68" i="37" s="1"/>
  <c r="AJ69" i="37"/>
  <c r="AK69" i="37" s="1"/>
  <c r="T70" i="37"/>
  <c r="X70" i="37" s="1"/>
  <c r="T73" i="37"/>
  <c r="X73" i="37" s="1"/>
  <c r="Z73" i="37"/>
  <c r="X76" i="37"/>
  <c r="AJ98" i="37"/>
  <c r="AK98" i="37" s="1"/>
  <c r="X111" i="37"/>
  <c r="AJ143" i="37"/>
  <c r="AK143" i="37" s="1"/>
  <c r="AJ144" i="37"/>
  <c r="AK144" i="37" s="1"/>
  <c r="AJ145" i="37"/>
  <c r="AK145" i="37" s="1"/>
  <c r="X69" i="37"/>
  <c r="Z82" i="37"/>
  <c r="AJ101" i="37"/>
  <c r="T107" i="37"/>
  <c r="X107" i="37" s="1"/>
  <c r="Z107" i="37"/>
  <c r="X140" i="37"/>
  <c r="AJ142" i="37"/>
  <c r="AK142" i="37" s="1"/>
  <c r="AJ186" i="37"/>
  <c r="X68" i="37"/>
  <c r="AJ77" i="37"/>
  <c r="AK77" i="37" s="1"/>
  <c r="AJ90" i="37"/>
  <c r="AK90" i="37" s="1"/>
  <c r="X98" i="37"/>
  <c r="AJ100" i="37"/>
  <c r="AJ102" i="37"/>
  <c r="AK102" i="37" s="1"/>
  <c r="AJ104" i="37"/>
  <c r="AK104" i="37" s="1"/>
  <c r="AK7" i="37"/>
  <c r="AF218" i="37"/>
  <c r="AJ13" i="37"/>
  <c r="AK13" i="37" s="1"/>
  <c r="T16" i="37"/>
  <c r="X16" i="37" s="1"/>
  <c r="Z17" i="37"/>
  <c r="AJ18" i="37"/>
  <c r="AK18" i="37" s="1"/>
  <c r="AJ30" i="37"/>
  <c r="AK30" i="37" s="1"/>
  <c r="T31" i="37"/>
  <c r="X31" i="37" s="1"/>
  <c r="AJ33" i="37"/>
  <c r="AK33" i="37" s="1"/>
  <c r="T35" i="37"/>
  <c r="X35" i="37" s="1"/>
  <c r="AJ39" i="37"/>
  <c r="AK39" i="37" s="1"/>
  <c r="T41" i="37"/>
  <c r="X41" i="37" s="1"/>
  <c r="AJ43" i="37"/>
  <c r="AK43" i="37" s="1"/>
  <c r="AJ52" i="37"/>
  <c r="AK52" i="37" s="1"/>
  <c r="T54" i="37"/>
  <c r="X54" i="37" s="1"/>
  <c r="AJ66" i="37"/>
  <c r="AJ75" i="37"/>
  <c r="AK75" i="37" s="1"/>
  <c r="AJ78" i="37"/>
  <c r="AK78" i="37" s="1"/>
  <c r="T82" i="37"/>
  <c r="X82" i="37" s="1"/>
  <c r="AJ89" i="37"/>
  <c r="AK89" i="37" s="1"/>
  <c r="T90" i="37"/>
  <c r="X90" i="37" s="1"/>
  <c r="AJ91" i="37"/>
  <c r="AK91" i="37" s="1"/>
  <c r="AJ103" i="37"/>
  <c r="X105" i="37"/>
  <c r="AJ123" i="37"/>
  <c r="AK123" i="37" s="1"/>
  <c r="T131" i="37"/>
  <c r="X131" i="37" s="1"/>
  <c r="T133" i="37"/>
  <c r="X133" i="37" s="1"/>
  <c r="AJ133" i="37"/>
  <c r="AK133" i="37" s="1"/>
  <c r="T134" i="37"/>
  <c r="X134" i="37" s="1"/>
  <c r="AJ134" i="37"/>
  <c r="X154" i="37"/>
  <c r="AJ156" i="37"/>
  <c r="AK156" i="37" s="1"/>
  <c r="T157" i="37"/>
  <c r="X157" i="37" s="1"/>
  <c r="AJ162" i="37"/>
  <c r="AK162" i="37" s="1"/>
  <c r="AJ170" i="37"/>
  <c r="T171" i="37"/>
  <c r="X171" i="37" s="1"/>
  <c r="AJ171" i="37"/>
  <c r="AK171" i="37" s="1"/>
  <c r="T172" i="37"/>
  <c r="X172" i="37" s="1"/>
  <c r="T178" i="37"/>
  <c r="X178" i="37" s="1"/>
  <c r="T181" i="37"/>
  <c r="X181" i="37" s="1"/>
  <c r="T80" i="37"/>
  <c r="X80" i="37" s="1"/>
  <c r="AJ80" i="37"/>
  <c r="AJ82" i="37"/>
  <c r="T83" i="37"/>
  <c r="X83" i="37" s="1"/>
  <c r="AJ85" i="37"/>
  <c r="AK85" i="37" s="1"/>
  <c r="AJ86" i="37"/>
  <c r="AK86" i="37" s="1"/>
  <c r="T87" i="37"/>
  <c r="X87" i="37" s="1"/>
  <c r="Y87" i="37" s="1"/>
  <c r="Z87" i="37" s="1"/>
  <c r="T88" i="37"/>
  <c r="X88" i="37" s="1"/>
  <c r="AJ92" i="37"/>
  <c r="AK92" i="37" s="1"/>
  <c r="X116" i="37"/>
  <c r="AJ117" i="37"/>
  <c r="AK117" i="37" s="1"/>
  <c r="AJ126" i="37"/>
  <c r="AK126" i="37" s="1"/>
  <c r="AJ127" i="37"/>
  <c r="AK127" i="37" s="1"/>
  <c r="AJ128" i="37"/>
  <c r="AK128" i="37" s="1"/>
  <c r="AJ129" i="37"/>
  <c r="AK129" i="37" s="1"/>
  <c r="T136" i="37"/>
  <c r="X136" i="37" s="1"/>
  <c r="AJ136" i="37"/>
  <c r="AK136" i="37" s="1"/>
  <c r="AJ137" i="37"/>
  <c r="AK137" i="37" s="1"/>
  <c r="AJ139" i="37"/>
  <c r="AK139" i="37" s="1"/>
  <c r="AJ141" i="37"/>
  <c r="AK141" i="37" s="1"/>
  <c r="AJ146" i="37"/>
  <c r="AK146" i="37" s="1"/>
  <c r="AJ147" i="37"/>
  <c r="AK147" i="37" s="1"/>
  <c r="AJ148" i="37"/>
  <c r="AK148" i="37" s="1"/>
  <c r="AJ149" i="37"/>
  <c r="AK149" i="37" s="1"/>
  <c r="AJ151" i="37"/>
  <c r="AK151" i="37" s="1"/>
  <c r="AJ158" i="37"/>
  <c r="AK158" i="37" s="1"/>
  <c r="AJ159" i="37"/>
  <c r="AK159" i="37" s="1"/>
  <c r="T168" i="37"/>
  <c r="X168" i="37" s="1"/>
  <c r="T169" i="37"/>
  <c r="X169" i="37" s="1"/>
  <c r="T173" i="37"/>
  <c r="X173" i="37" s="1"/>
  <c r="AJ174" i="37"/>
  <c r="AJ175" i="37"/>
  <c r="T176" i="37"/>
  <c r="X176" i="37" s="1"/>
  <c r="AJ183" i="37"/>
  <c r="X191" i="37"/>
  <c r="Y191" i="37" s="1"/>
  <c r="Z191" i="37" s="1"/>
  <c r="AJ116" i="37"/>
  <c r="AK116" i="37" s="1"/>
  <c r="AJ118" i="37"/>
  <c r="AK118" i="37" s="1"/>
  <c r="AJ119" i="37"/>
  <c r="AK119" i="37" s="1"/>
  <c r="X125" i="37"/>
  <c r="AJ131" i="37"/>
  <c r="AK131" i="37" s="1"/>
  <c r="AJ132" i="37"/>
  <c r="AK132" i="37" s="1"/>
  <c r="T138" i="37"/>
  <c r="X138" i="37" s="1"/>
  <c r="AJ140" i="37"/>
  <c r="AK140" i="37" s="1"/>
  <c r="AJ157" i="37"/>
  <c r="AK157" i="37" s="1"/>
  <c r="X161" i="37"/>
  <c r="X166" i="37"/>
  <c r="AJ169" i="37"/>
  <c r="Z170" i="37"/>
  <c r="AJ176" i="37"/>
  <c r="Z180" i="37"/>
  <c r="AJ184" i="37"/>
  <c r="AK184" i="37" s="1"/>
  <c r="T186" i="37"/>
  <c r="X186" i="37" s="1"/>
  <c r="Y186" i="37" s="1"/>
  <c r="Z186" i="37" s="1"/>
  <c r="T188" i="37"/>
  <c r="AJ190" i="37"/>
  <c r="AJ191" i="37"/>
  <c r="Q218" i="37"/>
  <c r="T6" i="37"/>
  <c r="X6" i="37" s="1"/>
  <c r="X11" i="37"/>
  <c r="Z8" i="37"/>
  <c r="AK8" i="37" s="1"/>
  <c r="AJ27" i="37"/>
  <c r="AK27" i="37" s="1"/>
  <c r="Z35" i="37"/>
  <c r="X59" i="37"/>
  <c r="AJ63" i="37"/>
  <c r="AK63" i="37" s="1"/>
  <c r="AE218" i="37"/>
  <c r="Z14" i="37"/>
  <c r="Z15" i="37" s="1"/>
  <c r="AJ26" i="37"/>
  <c r="AK26" i="37" s="1"/>
  <c r="T28" i="37"/>
  <c r="X28" i="37" s="1"/>
  <c r="AJ36" i="37"/>
  <c r="AK36" i="37" s="1"/>
  <c r="AJ37" i="37"/>
  <c r="T40" i="37"/>
  <c r="X40" i="37" s="1"/>
  <c r="T44" i="37"/>
  <c r="X44" i="37" s="1"/>
  <c r="AJ47" i="37"/>
  <c r="AK47" i="37" s="1"/>
  <c r="AJ49" i="37"/>
  <c r="AK49" i="37" s="1"/>
  <c r="AJ54" i="37"/>
  <c r="AK54" i="37" s="1"/>
  <c r="AJ55" i="37"/>
  <c r="T56" i="37"/>
  <c r="X56" i="37" s="1"/>
  <c r="X62" i="37"/>
  <c r="Z66" i="37"/>
  <c r="AJ73" i="37"/>
  <c r="AJ81" i="37"/>
  <c r="AK81" i="37" s="1"/>
  <c r="AJ94" i="37"/>
  <c r="AK94" i="37" s="1"/>
  <c r="Z34" i="37"/>
  <c r="U218" i="37"/>
  <c r="AC218" i="37"/>
  <c r="AJ19" i="37"/>
  <c r="AK19" i="37" s="1"/>
  <c r="AJ40" i="37"/>
  <c r="AK40" i="37" s="1"/>
  <c r="AJ44" i="37"/>
  <c r="AK44" i="37" s="1"/>
  <c r="AJ46" i="37"/>
  <c r="X47" i="37"/>
  <c r="AJ48" i="37"/>
  <c r="AK48" i="37" s="1"/>
  <c r="AJ50" i="37"/>
  <c r="AK50" i="37" s="1"/>
  <c r="AJ53" i="37"/>
  <c r="AK53" i="37" s="1"/>
  <c r="X60" i="37"/>
  <c r="AJ61" i="37"/>
  <c r="T67" i="37"/>
  <c r="X67" i="37" s="1"/>
  <c r="AJ72" i="37"/>
  <c r="AK72" i="37" s="1"/>
  <c r="X74" i="37"/>
  <c r="AJ76" i="37"/>
  <c r="AK76" i="37" s="1"/>
  <c r="AJ79" i="37"/>
  <c r="AK79" i="37" s="1"/>
  <c r="AJ83" i="37"/>
  <c r="AK83" i="37" s="1"/>
  <c r="AJ124" i="37"/>
  <c r="AK124" i="37" s="1"/>
  <c r="X78" i="37"/>
  <c r="O218" i="37"/>
  <c r="W218" i="37"/>
  <c r="AD218" i="37"/>
  <c r="AJ87" i="37"/>
  <c r="T96" i="37"/>
  <c r="X96" i="37" s="1"/>
  <c r="Z96" i="37"/>
  <c r="AK96" i="37" s="1"/>
  <c r="T101" i="37"/>
  <c r="X101" i="37" s="1"/>
  <c r="Z101" i="37"/>
  <c r="T114" i="37"/>
  <c r="X114" i="37" s="1"/>
  <c r="Z114" i="37"/>
  <c r="T77" i="37"/>
  <c r="X77" i="37" s="1"/>
  <c r="AJ84" i="37"/>
  <c r="AK84" i="37" s="1"/>
  <c r="AJ88" i="37"/>
  <c r="AK88" i="37" s="1"/>
  <c r="X89" i="37"/>
  <c r="T94" i="37"/>
  <c r="X94" i="37" s="1"/>
  <c r="X97" i="37"/>
  <c r="R218" i="37"/>
  <c r="S99" i="37"/>
  <c r="S218" i="37" s="1"/>
  <c r="AJ105" i="37"/>
  <c r="AK105" i="37" s="1"/>
  <c r="AJ109" i="37"/>
  <c r="AK109" i="37" s="1"/>
  <c r="AJ113" i="37"/>
  <c r="AK113" i="37" s="1"/>
  <c r="X120" i="37"/>
  <c r="T126" i="37"/>
  <c r="X126" i="37" s="1"/>
  <c r="AB99" i="37"/>
  <c r="AB218" i="37" s="1"/>
  <c r="AJ106" i="37"/>
  <c r="AK106" i="37" s="1"/>
  <c r="X102" i="37"/>
  <c r="X104" i="37"/>
  <c r="AJ107" i="37"/>
  <c r="AK107" i="37" s="1"/>
  <c r="X117" i="37"/>
  <c r="X122" i="37"/>
  <c r="AJ125" i="37"/>
  <c r="AK125" i="37" s="1"/>
  <c r="Z134" i="37"/>
  <c r="T142" i="37"/>
  <c r="X142" i="37" s="1"/>
  <c r="X152" i="37"/>
  <c r="Z183" i="37"/>
  <c r="Z100" i="37"/>
  <c r="AJ108" i="37"/>
  <c r="AK108" i="37" s="1"/>
  <c r="AJ111" i="37"/>
  <c r="AK111" i="37" s="1"/>
  <c r="AJ115" i="37"/>
  <c r="AK115" i="37" s="1"/>
  <c r="X118" i="37"/>
  <c r="X123" i="37"/>
  <c r="AJ135" i="37"/>
  <c r="AJ152" i="37"/>
  <c r="AK152" i="37" s="1"/>
  <c r="X162" i="37"/>
  <c r="X185" i="37"/>
  <c r="Y185" i="37" s="1"/>
  <c r="Z185" i="37" s="1"/>
  <c r="AJ187" i="37"/>
  <c r="AJ93" i="37"/>
  <c r="AK93" i="37" s="1"/>
  <c r="X119" i="37"/>
  <c r="X124" i="37"/>
  <c r="X143" i="37"/>
  <c r="X147" i="37"/>
  <c r="X167" i="37"/>
  <c r="T183" i="37"/>
  <c r="X183" i="37" s="1"/>
  <c r="AJ185" i="37"/>
  <c r="Z150" i="37"/>
  <c r="AJ154" i="37"/>
  <c r="AK154" i="37" s="1"/>
  <c r="X164" i="37"/>
  <c r="AJ168" i="37"/>
  <c r="AK168" i="37" s="1"/>
  <c r="Z173" i="37"/>
  <c r="Z177" i="37"/>
  <c r="AJ180" i="37"/>
  <c r="AJ150" i="37"/>
  <c r="AJ155" i="37"/>
  <c r="AK155" i="37" s="1"/>
  <c r="X165" i="37"/>
  <c r="Z169" i="37"/>
  <c r="AJ173" i="37"/>
  <c r="AJ177" i="37"/>
  <c r="X184" i="37"/>
  <c r="AJ189" i="37"/>
  <c r="T190" i="37"/>
  <c r="X190" i="37" s="1"/>
  <c r="Y190" i="37" s="1"/>
  <c r="Z190" i="37" s="1"/>
  <c r="AK61" i="37" l="1"/>
  <c r="AK67" i="37"/>
  <c r="X14" i="37"/>
  <c r="Y14" i="37" s="1"/>
  <c r="Y218" i="37" s="1"/>
  <c r="Y220" i="37" s="1"/>
  <c r="AK60" i="37"/>
  <c r="AK34" i="37"/>
  <c r="AK55" i="37"/>
  <c r="AK46" i="37"/>
  <c r="AK175" i="37"/>
  <c r="AK12" i="37"/>
  <c r="AK174" i="37"/>
  <c r="AK179" i="37"/>
  <c r="AK170" i="37"/>
  <c r="AK183" i="37"/>
  <c r="AK101" i="37"/>
  <c r="AK82" i="37"/>
  <c r="AK103" i="37"/>
  <c r="AK37" i="37"/>
  <c r="AK17" i="37"/>
  <c r="AK114" i="37"/>
  <c r="AK190" i="37"/>
  <c r="AK80" i="37"/>
  <c r="AK100" i="37"/>
  <c r="AK135" i="37"/>
  <c r="AK176" i="37"/>
  <c r="AK35" i="37"/>
  <c r="AK172" i="37"/>
  <c r="AK189" i="37"/>
  <c r="AK134" i="37"/>
  <c r="AK191" i="37"/>
  <c r="AK181" i="37"/>
  <c r="AK169" i="37"/>
  <c r="AK180" i="37"/>
  <c r="AK186" i="37"/>
  <c r="T99" i="37"/>
  <c r="X99" i="37" s="1"/>
  <c r="AK73" i="37"/>
  <c r="AK177" i="37"/>
  <c r="AK66" i="37"/>
  <c r="AK14" i="37"/>
  <c r="AK87" i="37"/>
  <c r="AK15" i="37"/>
  <c r="AK185" i="37"/>
  <c r="AK173" i="37"/>
  <c r="AK150" i="37"/>
  <c r="AK187" i="37"/>
  <c r="Z99" i="37"/>
  <c r="Z218" i="37" s="1"/>
  <c r="AJ99" i="37"/>
  <c r="X218" i="37" l="1"/>
  <c r="T218" i="37"/>
  <c r="AK99" i="37"/>
  <c r="AJ218" i="37"/>
  <c r="C53" i="6" l="1"/>
  <c r="D212" i="33" l="1"/>
  <c r="D193" i="33"/>
  <c r="D176" i="33"/>
  <c r="D163" i="33"/>
  <c r="D92" i="33"/>
  <c r="D20" i="33"/>
  <c r="D217" i="33" l="1"/>
  <c r="D177" i="33"/>
  <c r="D219" i="33" l="1"/>
  <c r="D11" i="30"/>
  <c r="M28" i="15" l="1"/>
  <c r="B9" i="25" l="1"/>
  <c r="B9" i="24"/>
  <c r="B8" i="23"/>
  <c r="B33" i="23" s="1"/>
  <c r="B34" i="23" s="1"/>
  <c r="B12" i="21"/>
  <c r="B79" i="21" s="1"/>
  <c r="B46" i="20"/>
  <c r="B528" i="20" s="1"/>
  <c r="B12" i="17" l="1"/>
  <c r="B11" i="16" l="1"/>
  <c r="B41" i="14" l="1"/>
</calcChain>
</file>

<file path=xl/comments1.xml><?xml version="1.0" encoding="utf-8"?>
<comments xmlns="http://schemas.openxmlformats.org/spreadsheetml/2006/main">
  <authors>
    <author>מחבר</author>
  </authors>
  <commentList>
    <comment ref="H8" authorId="0">
      <text>
        <r>
          <rPr>
            <b/>
            <sz val="9"/>
            <color indexed="81"/>
            <rFont val="Tahoma"/>
            <family val="2"/>
          </rPr>
          <t>מחבר:</t>
        </r>
        <r>
          <rPr>
            <sz val="9"/>
            <color indexed="81"/>
            <rFont val="Tahoma"/>
            <family val="2"/>
          </rPr>
          <t xml:space="preserve">
תוקן ידינית שכן חלק שולם במקור מתקציבי משרד - הבעיה תוקנה בקליק</t>
        </r>
      </text>
    </comment>
    <comment ref="Y12" authorId="0">
      <text>
        <r>
          <rPr>
            <b/>
            <sz val="9"/>
            <color indexed="81"/>
            <rFont val="Tahoma"/>
            <family val="2"/>
          </rPr>
          <t>מחבר:</t>
        </r>
        <r>
          <rPr>
            <sz val="9"/>
            <color indexed="81"/>
            <rFont val="Tahoma"/>
            <family val="2"/>
          </rPr>
          <t xml:space="preserve">
לבדוק עם ערן הימל</t>
        </r>
      </text>
    </comment>
    <comment ref="A14" authorId="0">
      <text>
        <r>
          <rPr>
            <b/>
            <sz val="9"/>
            <color indexed="81"/>
            <rFont val="Tahoma"/>
            <family val="2"/>
          </rPr>
          <t>מחבר:</t>
        </r>
        <r>
          <rPr>
            <sz val="9"/>
            <color indexed="81"/>
            <rFont val="Tahoma"/>
            <family val="2"/>
          </rPr>
          <t xml:space="preserve">
מיעוטים ראשיות ומעוטים מישניות מחליף את כל משימות המיעוטים שהיו בתזרים 2016</t>
        </r>
      </text>
    </comment>
    <comment ref="N14" authorId="0">
      <text>
        <r>
          <rPr>
            <b/>
            <sz val="9"/>
            <color indexed="81"/>
            <rFont val="Tahoma"/>
            <family val="2"/>
          </rPr>
          <t>מחבר:</t>
        </r>
        <r>
          <rPr>
            <sz val="9"/>
            <color indexed="81"/>
            <rFont val="Tahoma"/>
            <family val="2"/>
          </rPr>
          <t xml:space="preserve">
התחייבות בסך 87560- היתה במשימת המיעוטים וסווגה מחדש לפסולת בניין - מספר התחייבות 1000651879</t>
        </r>
      </text>
    </comment>
    <comment ref="Z14" authorId="0">
      <text>
        <r>
          <rPr>
            <b/>
            <sz val="9"/>
            <color indexed="81"/>
            <rFont val="Tahoma"/>
            <family val="2"/>
          </rPr>
          <t>מחבר:</t>
        </r>
        <r>
          <rPr>
            <sz val="9"/>
            <color indexed="81"/>
            <rFont val="Tahoma"/>
            <family val="2"/>
          </rPr>
          <t xml:space="preserve">
החלוקה הינה על פי מייל מאורי טל ב12.2.2017.
</t>
        </r>
      </text>
    </comment>
    <comment ref="AB33" authorId="0">
      <text>
        <r>
          <rPr>
            <b/>
            <sz val="9"/>
            <color indexed="81"/>
            <rFont val="Tahoma"/>
            <family val="2"/>
          </rPr>
          <t>מחבר:</t>
        </r>
        <r>
          <rPr>
            <sz val="9"/>
            <color indexed="81"/>
            <rFont val="Tahoma"/>
            <family val="2"/>
          </rPr>
          <t xml:space="preserve">
מנתונים שהגיעו מתמר רביב כ106 מלש"ח הינם לביטול אך טרם בוטלו במרכבה.</t>
        </r>
      </text>
    </comment>
    <comment ref="AB35" authorId="0">
      <text>
        <r>
          <rPr>
            <b/>
            <sz val="9"/>
            <color indexed="81"/>
            <rFont val="Tahoma"/>
            <family val="2"/>
          </rPr>
          <t>מחבר:</t>
        </r>
        <r>
          <rPr>
            <sz val="9"/>
            <color indexed="81"/>
            <rFont val="Tahoma"/>
            <family val="2"/>
          </rPr>
          <t xml:space="preserve">
מנתונים שהגיעו מתמר רביב כ45 מלש"ח הינם לביטול אך טרם בוטלו במרכבה.</t>
        </r>
      </text>
    </comment>
    <comment ref="Z51" authorId="0">
      <text>
        <r>
          <rPr>
            <b/>
            <sz val="9"/>
            <color indexed="81"/>
            <rFont val="Tahoma"/>
            <family val="2"/>
          </rPr>
          <t>מחבר:</t>
        </r>
        <r>
          <rPr>
            <sz val="9"/>
            <color indexed="81"/>
            <rFont val="Tahoma"/>
            <family val="2"/>
          </rPr>
          <t xml:space="preserve">
לא מעביר הקצאות חדשות שכן ב19/2/2017 הוקצה לנושא 10 מלשח</t>
        </r>
      </text>
    </comment>
    <comment ref="Y72" authorId="0">
      <text>
        <r>
          <rPr>
            <b/>
            <sz val="9"/>
            <color indexed="81"/>
            <rFont val="Tahoma"/>
            <family val="2"/>
          </rPr>
          <t>מחבר:</t>
        </r>
        <r>
          <rPr>
            <sz val="9"/>
            <color indexed="81"/>
            <rFont val="Tahoma"/>
            <family val="2"/>
          </rPr>
          <t xml:space="preserve">
על פי שיחות ב2016 עם תקציבן הותת ב2016 הועבר התשלום האחרון לנושא (ביו גגות) - כיוון שכך אופסה יתרת ההקצאה הבלתי מחוייבת.</t>
        </r>
      </text>
    </comment>
    <comment ref="A82" authorId="0">
      <text>
        <r>
          <rPr>
            <b/>
            <sz val="9"/>
            <color indexed="81"/>
            <rFont val="Tahoma"/>
            <family val="2"/>
          </rPr>
          <t>מחבר:</t>
        </r>
        <r>
          <rPr>
            <sz val="9"/>
            <color indexed="81"/>
            <rFont val="Tahoma"/>
            <family val="2"/>
          </rPr>
          <t xml:space="preserve">
היתה בעיה בשליפה בהוצאות במשימה זאת שכן ההתחייבות נפתחה משני תקנות אחת של פיקדון ואחת של ההטמנה- משום מה בקליק 2017 סווג הכל להטמנה- שינינו ידנית והעברנו לטיפול עמרם.</t>
        </r>
      </text>
    </comment>
    <comment ref="F87" authorId="0">
      <text>
        <r>
          <rPr>
            <b/>
            <sz val="9"/>
            <color indexed="81"/>
            <rFont val="Tahoma"/>
            <family val="2"/>
          </rPr>
          <t>מחבר:</t>
        </r>
        <r>
          <rPr>
            <sz val="9"/>
            <color indexed="81"/>
            <rFont val="Tahoma"/>
            <family val="2"/>
          </rPr>
          <t xml:space="preserve">
אושר ב2014 ותקציב נוסף אושר ב2016</t>
        </r>
      </text>
    </comment>
    <comment ref="B90" authorId="0">
      <text>
        <r>
          <rPr>
            <b/>
            <sz val="9"/>
            <color indexed="81"/>
            <rFont val="Tahoma"/>
            <family val="2"/>
          </rPr>
          <t>מחבר:</t>
        </r>
        <r>
          <rPr>
            <sz val="9"/>
            <color indexed="81"/>
            <rFont val="Tahoma"/>
            <family val="2"/>
          </rPr>
          <t xml:space="preserve">
על פי מייל משרון פלוטניצקי ב12.2.2017- הכל מטרות עיקריון מטרות פיתוח
</t>
        </r>
      </text>
    </comment>
    <comment ref="F90" authorId="0">
      <text>
        <r>
          <rPr>
            <b/>
            <sz val="9"/>
            <color indexed="81"/>
            <rFont val="Tahoma"/>
            <family val="2"/>
          </rPr>
          <t>מחבר:</t>
        </r>
        <r>
          <rPr>
            <sz val="9"/>
            <color indexed="81"/>
            <rFont val="Tahoma"/>
            <family val="2"/>
          </rPr>
          <t xml:space="preserve">
לאחר שאושר התקציב נתבקש ונתקבל עוד תקציב</t>
        </r>
      </text>
    </comment>
    <comment ref="P93" authorId="0">
      <text>
        <r>
          <rPr>
            <b/>
            <sz val="9"/>
            <color indexed="81"/>
            <rFont val="Tahoma"/>
            <family val="2"/>
          </rPr>
          <t>מחבר:</t>
        </r>
        <r>
          <rPr>
            <sz val="9"/>
            <color indexed="81"/>
            <rFont val="Tahoma"/>
            <family val="2"/>
          </rPr>
          <t xml:space="preserve">
העברתי ידנית לפעולות חינוך- העברה למשרד החינוך 2016.</t>
        </r>
      </text>
    </comment>
    <comment ref="A99" authorId="0">
      <text>
        <r>
          <rPr>
            <b/>
            <sz val="9"/>
            <color indexed="81"/>
            <rFont val="Tahoma"/>
            <family val="2"/>
          </rPr>
          <t>מחבר:</t>
        </r>
        <r>
          <rPr>
            <sz val="9"/>
            <color indexed="81"/>
            <rFont val="Tahoma"/>
            <family val="2"/>
          </rPr>
          <t xml:space="preserve">
ידנית לפי גיליון איתנית</t>
        </r>
      </text>
    </comment>
    <comment ref="G99" authorId="0">
      <text>
        <r>
          <rPr>
            <b/>
            <sz val="9"/>
            <color indexed="81"/>
            <rFont val="Tahoma"/>
            <family val="2"/>
          </rPr>
          <t>מחבר:</t>
        </r>
        <r>
          <rPr>
            <sz val="9"/>
            <color indexed="81"/>
            <rFont val="Tahoma"/>
            <family val="2"/>
          </rPr>
          <t xml:space="preserve">
ידנית לפי גיליון איתנית
</t>
        </r>
      </text>
    </comment>
    <comment ref="I99" authorId="0">
      <text>
        <r>
          <rPr>
            <b/>
            <sz val="9"/>
            <color indexed="81"/>
            <rFont val="Tahoma"/>
            <family val="2"/>
          </rPr>
          <t>מחבר:</t>
        </r>
        <r>
          <rPr>
            <sz val="9"/>
            <color indexed="81"/>
            <rFont val="Tahoma"/>
            <family val="2"/>
          </rPr>
          <t xml:space="preserve">
ב2010 שולם 109 מחשבון הפיקדון- לא יכנס לתזרים ההטמנה.</t>
        </r>
      </text>
    </comment>
    <comment ref="A168" authorId="0">
      <text>
        <r>
          <rPr>
            <b/>
            <sz val="9"/>
            <color indexed="81"/>
            <rFont val="Tahoma"/>
            <family val="2"/>
          </rPr>
          <t>מחבר:</t>
        </r>
        <r>
          <rPr>
            <sz val="9"/>
            <color indexed="81"/>
            <rFont val="Tahoma"/>
            <family val="2"/>
          </rPr>
          <t xml:space="preserve">
מישהו בטעות שינה את המשימה להעברה למשרד החינוך- נעשה תיקון של שם המשימהואילו באקסל זה תוקן ידנית.</t>
        </r>
      </text>
    </comment>
    <comment ref="Z181" authorId="0">
      <text>
        <r>
          <rPr>
            <b/>
            <sz val="9"/>
            <color indexed="81"/>
            <rFont val="Tahoma"/>
            <family val="2"/>
          </rPr>
          <t>מחבר:</t>
        </r>
        <r>
          <rPr>
            <sz val="9"/>
            <color indexed="81"/>
            <rFont val="Tahoma"/>
            <family val="2"/>
          </rPr>
          <t xml:space="preserve">
בסבירות גדולה שלא ידרש</t>
        </r>
      </text>
    </comment>
    <comment ref="P189" authorId="0">
      <text>
        <r>
          <rPr>
            <b/>
            <sz val="9"/>
            <color indexed="81"/>
            <rFont val="Tahoma"/>
            <family val="2"/>
          </rPr>
          <t>מחבר:</t>
        </r>
        <r>
          <rPr>
            <sz val="9"/>
            <color indexed="81"/>
            <rFont val="Tahoma"/>
            <family val="2"/>
          </rPr>
          <t xml:space="preserve">
הועבר ידנית מלמעלה.</t>
        </r>
      </text>
    </comment>
    <comment ref="B191" authorId="0">
      <text>
        <r>
          <rPr>
            <b/>
            <sz val="9"/>
            <color indexed="81"/>
            <rFont val="Tahoma"/>
            <family val="2"/>
          </rPr>
          <t>מחבר:</t>
        </r>
        <r>
          <rPr>
            <sz val="9"/>
            <color indexed="81"/>
            <rFont val="Tahoma"/>
            <family val="2"/>
          </rPr>
          <t xml:space="preserve">
לפי מייל מסיגל פיתוח
</t>
        </r>
      </text>
    </comment>
    <comment ref="Z191" authorId="0">
      <text>
        <r>
          <rPr>
            <b/>
            <sz val="9"/>
            <color indexed="81"/>
            <rFont val="Tahoma"/>
            <family val="2"/>
          </rPr>
          <t>מחבר:</t>
        </r>
        <r>
          <rPr>
            <sz val="9"/>
            <color indexed="81"/>
            <rFont val="Tahoma"/>
            <family val="2"/>
          </rPr>
          <t xml:space="preserve">
מייל מסיגל פיתוח</t>
        </r>
      </text>
    </comment>
    <comment ref="A194" authorId="0">
      <text>
        <r>
          <rPr>
            <b/>
            <sz val="9"/>
            <color indexed="81"/>
            <rFont val="Tahoma"/>
            <family val="2"/>
          </rPr>
          <t>מחבר:</t>
        </r>
        <r>
          <rPr>
            <sz val="9"/>
            <color indexed="81"/>
            <rFont val="Tahoma"/>
            <family val="2"/>
          </rPr>
          <t xml:space="preserve">
ידנית לפי גיליון איתנית</t>
        </r>
      </text>
    </comment>
    <comment ref="AF204" authorId="0">
      <text>
        <r>
          <rPr>
            <b/>
            <sz val="9"/>
            <color indexed="81"/>
            <rFont val="Tahoma"/>
            <family val="2"/>
          </rPr>
          <t>מחבר:</t>
        </r>
        <r>
          <rPr>
            <sz val="9"/>
            <color indexed="81"/>
            <rFont val="Tahoma"/>
            <family val="2"/>
          </rPr>
          <t xml:space="preserve">
4 ב2021 ו4 ב2022- אולם בכדי שיכנס לתזרים הוכנס ל2021.</t>
        </r>
      </text>
    </comment>
    <comment ref="I221" authorId="0">
      <text>
        <r>
          <rPr>
            <b/>
            <sz val="9"/>
            <color indexed="81"/>
            <rFont val="Tahoma"/>
            <family val="2"/>
          </rPr>
          <t>מחבר:</t>
        </r>
        <r>
          <rPr>
            <sz val="9"/>
            <color indexed="81"/>
            <rFont val="Tahoma"/>
            <family val="2"/>
          </rPr>
          <t xml:space="preserve">
פער מדוח שנה קודמת- שכן בשנה הקודמת נרשמו כאן 109 אלף הוצאות מחשבון הפיקדון</t>
        </r>
      </text>
    </comment>
  </commentList>
</comments>
</file>

<file path=xl/sharedStrings.xml><?xml version="1.0" encoding="utf-8"?>
<sst xmlns="http://schemas.openxmlformats.org/spreadsheetml/2006/main" count="5929" uniqueCount="1184">
  <si>
    <t>שנת התשלום</t>
  </si>
  <si>
    <t>תשלומים מצטבר באלפי ₪</t>
  </si>
  <si>
    <t>יתרה בהתחייבויות</t>
  </si>
  <si>
    <t>סך היתרות המועברות (כולל בהתחייבויות)</t>
  </si>
  <si>
    <t>חדש 2017</t>
  </si>
  <si>
    <t>צפי תשלומים 2017</t>
  </si>
  <si>
    <t>צפי תשלומים 2018</t>
  </si>
  <si>
    <t>צפי תשלומים 2019</t>
  </si>
  <si>
    <t>צפי תשלומים 2020</t>
  </si>
  <si>
    <t>צפי תשלומים 2021</t>
  </si>
  <si>
    <t>צפי תשלומים 2022</t>
  </si>
  <si>
    <t>צפי תשלומים 2023</t>
  </si>
  <si>
    <t>צפי תשלומים 2024</t>
  </si>
  <si>
    <t>סך תשלומים צפוי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</si>
  <si>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</si>
  <si>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</si>
  <si>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</si>
  <si>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</si>
  <si>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</si>
  <si>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</si>
  <si>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</si>
  <si>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</si>
  <si>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</si>
  <si>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משימת תקציב</t>
  </si>
  <si>
    <t>סוג מטרות המשימה</t>
  </si>
  <si>
    <t>מטרות המשימה</t>
  </si>
  <si>
    <t>משימה באיו"ש</t>
  </si>
  <si>
    <t>נושא משימת תקציב</t>
  </si>
  <si>
    <t>,תאריך אישור הבקשה</t>
  </si>
  <si>
    <t>דצמבר 2016 (מצטבר)</t>
  </si>
  <si>
    <t>אימוץ תקן RDF</t>
  </si>
  <si>
    <t>פיתוח</t>
  </si>
  <si>
    <t>פיתוח - רכש</t>
  </si>
  <si>
    <t>לא באיו"ש</t>
  </si>
  <si>
    <t>פרוייקטים שונים</t>
  </si>
  <si>
    <t>-</t>
  </si>
  <si>
    <t>אינטרנט</t>
  </si>
  <si>
    <t>נוספות</t>
  </si>
  <si>
    <t>נוספות - חינוך והסברה</t>
  </si>
  <si>
    <t>הסברה</t>
  </si>
  <si>
    <t>איסוף סוללות</t>
  </si>
  <si>
    <t>אתר אינטרנט לילדים בשפה הערבית</t>
  </si>
  <si>
    <t>בורות כילוי</t>
  </si>
  <si>
    <t>בניית תשתית אקדמית להטמעת אורח חיים מקיים במוסדות להשכלה גבוהה</t>
  </si>
  <si>
    <t>חינוך</t>
  </si>
  <si>
    <t>בקרה חשבונאית</t>
  </si>
  <si>
    <t>בקרה</t>
  </si>
  <si>
    <t>דרום אדום</t>
  </si>
  <si>
    <t>נוספות - מגזרים מוחלשים</t>
  </si>
  <si>
    <t>מיעוטים</t>
  </si>
  <si>
    <t>פיתוח - תמיכות</t>
  </si>
  <si>
    <t>החלטת ממשלה 1846 - סיוע להפחתת כמות הפסולת המועברת להטמנה בישובי הדרום</t>
  </si>
  <si>
    <t>סיוע לישובי הדרום</t>
  </si>
  <si>
    <t>החלטת ממשלה 2025 - הפרדה במקור (הפרדת פסולת ביתית - רשויות מקדימות)</t>
  </si>
  <si>
    <t>החלטת ממשלה 2025 - חינוך סביבתי (תמיכה ביוזמות בית ספריות)</t>
  </si>
  <si>
    <t>החלטת ממשלה 2025 - טיפול במפגעי פסולת בניין על ידי פינוי ומחזור בדרום</t>
  </si>
  <si>
    <t>הטמעת שיח של ניהול חומרים מקיים</t>
  </si>
  <si>
    <t>הכנת תקן לחומרי בנייה</t>
  </si>
  <si>
    <t>הסברה במגזר הערבי</t>
  </si>
  <si>
    <t>הסברה מפרץ חיפה</t>
  </si>
  <si>
    <t>הסדרת שוק הפסולת במגזר הבדואי</t>
  </si>
  <si>
    <t>בדואים</t>
  </si>
  <si>
    <t>הסוכה הירוקה בבית הנשיא</t>
  </si>
  <si>
    <t>הסמכת גני ילדים</t>
  </si>
  <si>
    <t>הסמכת שבט/סניף/מעוז ירוק בתנועות נוער</t>
  </si>
  <si>
    <t>הסרת גגות אסבסט צמנט עוטף עזה</t>
  </si>
  <si>
    <t>נוספות - אסבסט</t>
  </si>
  <si>
    <t>העברה למשרד הביטחון - הסברה והצבת תשתיות למיחזור (כולל פרוייקטור)</t>
  </si>
  <si>
    <t>העברה לרט"ג - הקמת מרכזי הפרדה ומיון בשמורות טבע וגנים לאומיים</t>
  </si>
  <si>
    <t>העסקת מתנדבי/ות שירות לאומי</t>
  </si>
  <si>
    <t>הפקת מערכי שיעור בנושא הפרדה לשני זרמים</t>
  </si>
  <si>
    <t>הפרדה במקור</t>
  </si>
  <si>
    <t>כללי</t>
  </si>
  <si>
    <t>כללי - אמצעים חלופיים להטמנה</t>
  </si>
  <si>
    <t>באיו"ש</t>
  </si>
  <si>
    <t>הקמת יחידת דוד לפיקוח על מעברי איו"ש</t>
  </si>
  <si>
    <t>כללי - אכיפה ופיקוח</t>
  </si>
  <si>
    <t>הקמת מרכז מחקר מפסולת למשאב</t>
  </si>
  <si>
    <t>הקמת מרכזי קיימות שכונתיים</t>
  </si>
  <si>
    <t>מתקני קצה</t>
  </si>
  <si>
    <t>הרחבת מסע ההסברה לקניה באמצעות שקיות רב פעמיות</t>
  </si>
  <si>
    <t>השכלה גבוהה - הכשרת סטודנטים להוראה</t>
  </si>
  <si>
    <t>השכלה גבוהה הכשרת סטודנטים במגזר החרדי</t>
  </si>
  <si>
    <t>השלמת תקציב פרוייקט קו התפר</t>
  </si>
  <si>
    <t>השתתפות במשרד החינוך</t>
  </si>
  <si>
    <t>חברה מלווה בדיקה חשבונאית  והנדסית</t>
  </si>
  <si>
    <t>חברה מלווה לפרוייקט שקיות פלסטיק</t>
  </si>
  <si>
    <t>חוף נקי - תוכניות חינוכיות</t>
  </si>
  <si>
    <t>חינוך לקיימות מקומית - איו"ש</t>
  </si>
  <si>
    <t>כללי - חינוך והסברה</t>
  </si>
  <si>
    <t>טיפול בבוצת מט"שים</t>
  </si>
  <si>
    <t>תמיכות שונות</t>
  </si>
  <si>
    <t>טקסי הסמכה</t>
  </si>
  <si>
    <t>יועץ לאיתור מתחמים להקמת תחנות מעבר לפסולת בניין</t>
  </si>
  <si>
    <t>פסולת בניין</t>
  </si>
  <si>
    <t>ייעוץ ובקרה ליישום חוק הפסולת האלקטרונית</t>
  </si>
  <si>
    <t>פרוייקטורים ויועצים</t>
  </si>
  <si>
    <t>ייעוץ כלכלי לאגף אריזות</t>
  </si>
  <si>
    <t>ייעוץ משפטי לאגף אריזות</t>
  </si>
  <si>
    <t>כנס ירושלים</t>
  </si>
  <si>
    <t>כנס ראשי רשויות - "עיר בת קיימא"</t>
  </si>
  <si>
    <t>כנסים ואירועים</t>
  </si>
  <si>
    <t>כנסים מחוזיים - חינוך והסברה</t>
  </si>
  <si>
    <t>כנסים מחוזיים - רכש</t>
  </si>
  <si>
    <t>ליווי רכש ירוק</t>
  </si>
  <si>
    <t>למ"ס - סקר כמויות פסולת בתעשיה</t>
  </si>
  <si>
    <t>סקרים ומחקרים</t>
  </si>
  <si>
    <t>מ. החינוך הטמעת קימות במוסדות חינוך</t>
  </si>
  <si>
    <t>מאגר מידע פסולת</t>
  </si>
  <si>
    <t>מערכות מיחשוב תומכות</t>
  </si>
  <si>
    <t>מגזרים מוחלשים בתי ספר</t>
  </si>
  <si>
    <t>מוזיאון הטבע</t>
  </si>
  <si>
    <t>מחקרים  הפקת אנרגיה מביומסה  - איו"ש</t>
  </si>
  <si>
    <t>מחקרים בנושא השבה ומיחזור</t>
  </si>
  <si>
    <t>מחקרים הפקת אנרגיה מביומסה</t>
  </si>
  <si>
    <t>מיזם משותף עם אט"ד יציאה לקהילה</t>
  </si>
  <si>
    <t>מיזם משותף עם הג'וינט בנושא שילוב גמלאים בנושאי מחזור</t>
  </si>
  <si>
    <t>מיזם משותף עם הקרן החדשה לקולנוע ופארק אריאל שרון</t>
  </si>
  <si>
    <t>מיזם משותף עם משרד הרווחה בנושא מיחזור פסולת על ידי עובדים עם צרכים מיוחדים</t>
  </si>
  <si>
    <t>מיחשוב מערכת גביית היטל הטמנה</t>
  </si>
  <si>
    <t>מנוי למאגר מידע RPET</t>
  </si>
  <si>
    <t>מערכת ממוחשבת ליישום חוק האריזות</t>
  </si>
  <si>
    <t>מרכז מבקרים ברמת חובב</t>
  </si>
  <si>
    <t>מרסקות גזם בחקלאות</t>
  </si>
  <si>
    <t>נסיעות לחו"ל</t>
  </si>
  <si>
    <t>סבסוד קליטת חומר אורגני מופרד במקור</t>
  </si>
  <si>
    <t>סיוע בהקמה ושדרוג - מתקני טיפול פסולת בניין</t>
  </si>
  <si>
    <t>טיפול באסבסט</t>
  </si>
  <si>
    <t>סקר הרכב פסולת</t>
  </si>
  <si>
    <t>פריפריה</t>
  </si>
  <si>
    <t>עידוד שימוש בחומרים ממוחזרים - פסולת בניין</t>
  </si>
  <si>
    <t>עידכון מדיניות הטיפול בפסולת מוצקה</t>
  </si>
  <si>
    <t>פעולות אגף חינוך 2016</t>
  </si>
  <si>
    <t>פעולות הערכות ליישום חוק האריזות</t>
  </si>
  <si>
    <t>פעולות מקצועיות חינוך</t>
  </si>
  <si>
    <t>פעילות שוטפת אגף פסולת</t>
  </si>
  <si>
    <t>פרוייקט כוכב הבית שלנו</t>
  </si>
  <si>
    <t>פרוייקט מיחשוב אבו דיס</t>
  </si>
  <si>
    <t>פרוייקט ניקוי אסבסט בגליל</t>
  </si>
  <si>
    <t>פרוייקטורים למחוזות</t>
  </si>
  <si>
    <t>פרוייקטים (שלטון מקומי)</t>
  </si>
  <si>
    <t>פרויקט הפצת זרעים לגני ילדים</t>
  </si>
  <si>
    <t>פרויקט יועצים PPP</t>
  </si>
  <si>
    <t>פרס השר למצויינות סביבתית 2012</t>
  </si>
  <si>
    <t>פרס שר החינוך</t>
  </si>
  <si>
    <t>צמצום פסולת בתעשייה</t>
  </si>
  <si>
    <t>ק"ק שקיות</t>
  </si>
  <si>
    <t>קו"ק כנסים ואירועים</t>
  </si>
  <si>
    <t>קול קורא רשויות (הטמעת אורח חיים מקיים)</t>
  </si>
  <si>
    <t>קול קורא רשויות (הטמעת אורח חיים מקיים) - איו"ש</t>
  </si>
  <si>
    <t>קידום השימוש בקומפוסט בחקלאות (העברה למשרד החקלאות -שה"מ)</t>
  </si>
  <si>
    <t>קמפיין הפרדת פסולת</t>
  </si>
  <si>
    <t>קמפיין להפחתת צריכה</t>
  </si>
  <si>
    <t>קמפיין להקטנת השימוש בשקיות ניילון</t>
  </si>
  <si>
    <t>קמפיין ממשלה ירוקה</t>
  </si>
  <si>
    <t>קמפיין פסולת אלקטרונית</t>
  </si>
  <si>
    <t>קמפיין רדיו ליום הניקיון</t>
  </si>
  <si>
    <t>קמפיין שקיות</t>
  </si>
  <si>
    <t>קמפיין שריפת פסולת במגזר הערבי</t>
  </si>
  <si>
    <t>רו"ח לחוק הצמיגים</t>
  </si>
  <si>
    <t>רוח מלווה לפרוייקט האסבסט</t>
  </si>
  <si>
    <t>קומפסוטציה יישובית</t>
  </si>
  <si>
    <t>רכש סלים לציבור כחלק מחוק שקיות ניילון</t>
  </si>
  <si>
    <t>שולחנות עגולים בנושא "מרכז מחקר מפסולת למשאב ורשויות מפרידות"</t>
  </si>
  <si>
    <t>שומרים ביחד על הכדור</t>
  </si>
  <si>
    <t>שינוע פסולת - עיריית אל בירה</t>
  </si>
  <si>
    <t>כללי - שיקום אתרים</t>
  </si>
  <si>
    <t>שינוע פסולת - רשויות מקומיות איו"ש</t>
  </si>
  <si>
    <t>כללי - טיפול בפסולת מוצקה</t>
  </si>
  <si>
    <t>שיקום אתר פסולת מודיעין</t>
  </si>
  <si>
    <t>שיקום מפגעי פסולת בנייה באמצעות מחזור ואכיפה</t>
  </si>
  <si>
    <t>שיקום מפגעי פסולת לרשויות בדירוג סוצ"א נמוך קו"ק ראשון</t>
  </si>
  <si>
    <t>שיקום מפגעי פסולת לרשויות בדירוג סוצ"א נמוך קו"ק שני</t>
  </si>
  <si>
    <t>ניקוי הקישון</t>
  </si>
  <si>
    <t>שיקום נחלים - תוכניות חינוכיות</t>
  </si>
  <si>
    <t>שיקום פארק אריאל שרון</t>
  </si>
  <si>
    <t>שירות אזרחי במגזר הבדואי</t>
  </si>
  <si>
    <t>שירותי רואי חשבון - יעוץ שוטף ועריכת ביקורת לאגף אריזות</t>
  </si>
  <si>
    <t>שרות לאומי מגזר הבדואי במחוז דרום</t>
  </si>
  <si>
    <t>תג הסביבה</t>
  </si>
  <si>
    <t>תוכנית חינוכית - שמירה על הכנרת</t>
  </si>
  <si>
    <t>תוכנית למעורבות חברתית בבתי ספר תיכוניים</t>
  </si>
  <si>
    <t>תוכנית רב שנתית לחיזוק קצרין</t>
  </si>
  <si>
    <t>תיגבור כח אדם ליחידות סביבתיות</t>
  </si>
  <si>
    <t>תיעוד פרוייקט הבדואים</t>
  </si>
  <si>
    <t>תיעוד פרוייקט הפרדה במקור</t>
  </si>
  <si>
    <t>תכנית חינוך - השלכות האסון בעברונה ושיקומו האקולוגי</t>
  </si>
  <si>
    <t>תכנית לתלמידי ט-י בשיתוף עמותת תעשידע</t>
  </si>
  <si>
    <t>פסולת חקלאית</t>
  </si>
  <si>
    <t>תמיכות בעמותות חינוך קו"ק עד 2011</t>
  </si>
  <si>
    <t>תמיכות ישנות - פסולת בניין</t>
  </si>
  <si>
    <t>תמיכות 2008-2009</t>
  </si>
  <si>
    <t>תמיכות ישנות בוצה תעשייתית 2009-2010</t>
  </si>
  <si>
    <t>תמיכות ישנות חינוך למיחזור</t>
  </si>
  <si>
    <t>שכר</t>
  </si>
  <si>
    <t>תמיכות ישנות חינוך למיחזור-איו"ש</t>
  </si>
  <si>
    <t>תמיכות ישנות חלק א (פסולת)</t>
  </si>
  <si>
    <t>תמיכות ישנות חלק א (פסולת)-איו"ש</t>
  </si>
  <si>
    <t>תמיכות ישנות תוכניות אב ותוכניות מפורטות</t>
  </si>
  <si>
    <t>תמיכות ישנות תוכניות אב ותוכניות מפורטות - איו"ש</t>
  </si>
  <si>
    <t>תמיכות לרשויות חינוך קו"ק 2011 - איו"ש</t>
  </si>
  <si>
    <t>תמיכות לרשויות חינוך קו"ק 2012</t>
  </si>
  <si>
    <t>תמיכות לרשויות חינוך קו"ק 2012 - איו"ש</t>
  </si>
  <si>
    <t>תמיכות לרשויות חינוך קו"ק עד 2010 - איו"ש</t>
  </si>
  <si>
    <t>תמיכות לרשויות חינוך קו"ק עד 2011</t>
  </si>
  <si>
    <t>תערוכת אנשי הזבל בפארק אריאל שרון</t>
  </si>
  <si>
    <t>תערוכת ווטק 2011</t>
  </si>
  <si>
    <t>תערוכת מחזור - שנקר</t>
  </si>
  <si>
    <t>תקינה לשקיות ולפלסטיק מתכלה</t>
  </si>
  <si>
    <t>חינוך לקיימות מקומית</t>
  </si>
  <si>
    <t>תמיכה בעסקים חברתיים וסביבתיים</t>
  </si>
  <si>
    <t>פרויקט PPP - הכנת תסקיר סביבתי</t>
  </si>
  <si>
    <t>חוף נקי 2015</t>
  </si>
  <si>
    <t>רזרבה</t>
  </si>
  <si>
    <t>מערכת ממוחשבת ליישום חוק פסולת אלקטרונית</t>
  </si>
  <si>
    <t>טיפול בפסולת בניין</t>
  </si>
  <si>
    <t>טיפול בפסולת בפזורה הבדואית באיו"ש</t>
  </si>
  <si>
    <t>ניקוי גדות נחלים באמצעות מיחזור</t>
  </si>
  <si>
    <t>עבור עידוד הציבור לשימוש בשקיות רב פעמיות</t>
  </si>
  <si>
    <t>אימות טכנולוגיות</t>
  </si>
  <si>
    <t>פרוייקט PPP</t>
  </si>
  <si>
    <t>סיוע לפעילות 2 איגודי ערים - איו"ש</t>
  </si>
  <si>
    <t>שיקום אתר רתמים</t>
  </si>
  <si>
    <t>תמיכה בעמותות לפעילות חינוכית ברשויות פלסטיניות</t>
  </si>
  <si>
    <t>פעולות אגף חינוך</t>
  </si>
  <si>
    <t>שיקום נחלים עוטף עזה</t>
  </si>
  <si>
    <t>התייעלות הטיפול בפסולת במצפה רמון</t>
  </si>
  <si>
    <t>מודל תמרוץ</t>
  </si>
  <si>
    <t>יועץ לאשכול שלטון מקומי</t>
  </si>
  <si>
    <t>פעולות אגף חינוך- העברה למשרד החינוך 2016</t>
  </si>
  <si>
    <t>פעולות אגף חינוך- קק רשויות מקומיות 2016</t>
  </si>
  <si>
    <t>הסדרת פסולת הבדואים בצפון</t>
  </si>
  <si>
    <t>תמיכה ביחידות הסביבתיות</t>
  </si>
  <si>
    <t>פעילות אגף חינוך 2017</t>
  </si>
  <si>
    <t>תמיכה בריסוק גזם מטעים</t>
  </si>
  <si>
    <t>פרויקטים שונים</t>
  </si>
  <si>
    <t>רו"ח ליעוץ כלכלי לאשכול שלטון מקומי</t>
  </si>
  <si>
    <t>פרוייקטור פעולות הקרן בצפון</t>
  </si>
  <si>
    <t>בנות שירות במגזר הבדואי</t>
  </si>
  <si>
    <t>מצלמות במעברים לאיוש</t>
  </si>
  <si>
    <t>אכיפה</t>
  </si>
  <si>
    <t>ה.מ 1652 תמיכה בקרית ארבע</t>
  </si>
  <si>
    <t>כללי - מגזרים מוחלשים</t>
  </si>
  <si>
    <t>(סה"כ)</t>
  </si>
  <si>
    <t>Selection Status:</t>
  </si>
  <si>
    <t>חצי שנת 2016</t>
  </si>
  <si>
    <t>ס"ה תקציב הפרוייט</t>
  </si>
  <si>
    <t>סכום כולל</t>
  </si>
  <si>
    <t>סך תקציב הפרוייקט</t>
  </si>
  <si>
    <t>פרויקט</t>
  </si>
  <si>
    <t>אשכולות</t>
  </si>
  <si>
    <t>שינוע פסולת שומרון</t>
  </si>
  <si>
    <t>ת.מעבר פסולת בבקעה</t>
  </si>
  <si>
    <t>אסבסט שלב ב</t>
  </si>
  <si>
    <t>אשכולות צפון</t>
  </si>
  <si>
    <t>מחזור פסולת פחים כתומים</t>
  </si>
  <si>
    <t>מרכז התיעלות בתעשיה</t>
  </si>
  <si>
    <t>מתקן ביו גז בצפון</t>
  </si>
  <si>
    <t>סקר פסולת בתעשיה</t>
  </si>
  <si>
    <t>שדרות ועוטף עזה 2156</t>
  </si>
  <si>
    <t>רו"ח לקולות קוראים- פיקדון, צמיגים, תמרוץ</t>
  </si>
  <si>
    <t>סה"כ</t>
  </si>
  <si>
    <t>נושא</t>
  </si>
  <si>
    <t>מספר התחייבות</t>
  </si>
  <si>
    <t>20000251 - עירית רעננה</t>
  </si>
  <si>
    <t>20000185 - מ. א. עמק חפר</t>
  </si>
  <si>
    <t>20000227 - עירית כפר סבא</t>
  </si>
  <si>
    <t>20000070 - מ. מ. ג'יסר אל זרקא</t>
  </si>
  <si>
    <t>20000247 - עירית ראשון לציון</t>
  </si>
  <si>
    <t>20000256 - עירית בית שאן</t>
  </si>
  <si>
    <t>20000201 - עירית תל-אביב-יפו</t>
  </si>
  <si>
    <t>20000351 - איגוד ערים איזור הגליל המערבי (א</t>
  </si>
  <si>
    <t>20000161 - מ. א. מנשה</t>
  </si>
  <si>
    <t>20000081 - מ. מ. כפר קרע</t>
  </si>
  <si>
    <t>20000204 - עירית בני ברק</t>
  </si>
  <si>
    <t>20000052 - מ. מ. כפר-כנא</t>
  </si>
  <si>
    <t>20000210 - מ. א. לכיש</t>
  </si>
  <si>
    <t>20000214 - מ. א. בני שמעון</t>
  </si>
  <si>
    <t>20000004 - עירית אופקים</t>
  </si>
  <si>
    <t>20000046 - מ. מ. יפיע</t>
  </si>
  <si>
    <t>20000242 - מ. מ. פרדס-חנה-כרכור</t>
  </si>
  <si>
    <t>20000211 - עירית בת-ים</t>
  </si>
  <si>
    <t>20000131 - מ. א. הגליל התחתון</t>
  </si>
  <si>
    <t>20000220 - מ. א. הערבה התיכונה</t>
  </si>
  <si>
    <t>20000071 - מ. מ. ריינה</t>
  </si>
  <si>
    <t>20000024 - מ. מ. גני תקוה</t>
  </si>
  <si>
    <t>20000033 - מ. מ. איכסאל</t>
  </si>
  <si>
    <t>20000159 - עירית ירושלים</t>
  </si>
  <si>
    <t>40019616 - בני וצביקה בע"מ</t>
  </si>
  <si>
    <t>20000224 - עירית חולון</t>
  </si>
  <si>
    <t>20000254 - עירית באר שבע</t>
  </si>
  <si>
    <t>20000182 - עירית חיפה</t>
  </si>
  <si>
    <t>40267198 - מגרסות יופי נוף בע"מ</t>
  </si>
  <si>
    <t>20000014 - עירית אשדוד</t>
  </si>
  <si>
    <t>40157533 - אקו-לוגי טכנולוגיות עתידיות (א.ס.)</t>
  </si>
  <si>
    <t>20000346 - איגוד ערים אזור דן (תברואה ואשפה</t>
  </si>
  <si>
    <t>20000243 - עירית פתח תקוה</t>
  </si>
  <si>
    <t>40254270 - אולניק חברה להובלה עבודות עפר וכביש</t>
  </si>
  <si>
    <t>20000147 - עירית אילת</t>
  </si>
  <si>
    <t>20000229 - עירית אשקלון</t>
  </si>
  <si>
    <t>20000250 - עירית רמת גן</t>
  </si>
  <si>
    <t>20000155 - עירית אל-טירה</t>
  </si>
  <si>
    <t>20000233 - עירית נתניה</t>
  </si>
  <si>
    <t>20000223 - עירית חדרה</t>
  </si>
  <si>
    <t>40458072 - תעשיות אנרגיה חפר (ת.א.ח) בע"מ</t>
  </si>
  <si>
    <t>20000231 - עירית נצרת</t>
  </si>
  <si>
    <t>20000138 - עירית אור יהודה</t>
  </si>
  <si>
    <t>20000148 - עירית בית-שמש</t>
  </si>
  <si>
    <t>40157508 - איציק כראדי מיחזור למען הסביבה בע"מ</t>
  </si>
  <si>
    <t>20000225 - עירית טבריה</t>
  </si>
  <si>
    <t>20000306 - איגוד ערים שומרון (איכות הסביבה)</t>
  </si>
  <si>
    <t>20000458 - באקה-ג'ת</t>
  </si>
  <si>
    <t>20000026 - עירית נתיבות</t>
  </si>
  <si>
    <t>20000150 - עירית קרית גת</t>
  </si>
  <si>
    <t>20000240 - עירית עפולה</t>
  </si>
  <si>
    <t>20000352 - איגוד ערים איזור אשדוד (איכות הס</t>
  </si>
  <si>
    <t>20000217 - מ. א. תמר</t>
  </si>
  <si>
    <t>20000221 - עירית גבעתיים</t>
  </si>
  <si>
    <t>20000244 - עירית צפת</t>
  </si>
  <si>
    <t>20000401 - מודיעין-מכבים-רעות</t>
  </si>
  <si>
    <t>20000259 - עירית קרית ביאליק</t>
  </si>
  <si>
    <t>20000260 - עירית קרית ים</t>
  </si>
  <si>
    <t>20000235 - עירית סח'נין</t>
  </si>
  <si>
    <t>20000249 - עירית רמלה</t>
  </si>
  <si>
    <t>20000064 - מ. מ. עין מאה'ל</t>
  </si>
  <si>
    <t>20000230 - עירית נס ציונה</t>
  </si>
  <si>
    <t>20000151 - עירית ראש העין</t>
  </si>
  <si>
    <t>20000126 - עירית טירת כרמל</t>
  </si>
  <si>
    <t>20000149 - עירית קרית אונו</t>
  </si>
  <si>
    <t>20000135 - מ. א. הגלבוע</t>
  </si>
  <si>
    <t>40375841 - טל אור אקולוגיה בע"מ</t>
  </si>
  <si>
    <t>20000222 - עירית הרצליה</t>
  </si>
  <si>
    <t>20000171 - עירית מעלה אדומים</t>
  </si>
  <si>
    <t>20000162 - מ. א. חוף הכרמל</t>
  </si>
  <si>
    <t>20000261 - עירית הוד השרון</t>
  </si>
  <si>
    <t>20000153 - עירית יבנה</t>
  </si>
  <si>
    <t>20000156 - עירית טייבה</t>
  </si>
  <si>
    <t>20000095 - מ. א. מטה יהודה</t>
  </si>
  <si>
    <t>20000136 - מ. א. עמק יזרעאל</t>
  </si>
  <si>
    <t>20000130 - עירית דימונה</t>
  </si>
  <si>
    <t>20000127 - מ. א. הגליל העליון</t>
  </si>
  <si>
    <t>20000158 - מ. א. גולן</t>
  </si>
  <si>
    <t>20000192 - מ. א. גזר</t>
  </si>
  <si>
    <t>20000186 - מ. א. לב השרון</t>
  </si>
  <si>
    <t>20000097 - עירית קרית מלאכי</t>
  </si>
  <si>
    <t>20000106 - עירית רהט</t>
  </si>
  <si>
    <t>20000086 - עירית מגדל העמק</t>
  </si>
  <si>
    <t>20000132 - מ. א. עמק הירדן</t>
  </si>
  <si>
    <t>20000045 - מ. מ. טורעאן</t>
  </si>
  <si>
    <t>20000205 - מ. א. באר-טוביה</t>
  </si>
  <si>
    <t>20000063 - מ. מ. עראבה</t>
  </si>
  <si>
    <t>20000124 - מ. מ. מעלה עירון</t>
  </si>
  <si>
    <t>20000371 - מ. א. אבו בסמה</t>
  </si>
  <si>
    <t>20000029 - מ. מ. בית דגן</t>
  </si>
  <si>
    <t>20000258 - עירית יהוד-מונוסון</t>
  </si>
  <si>
    <t>20000180 - עירית ביתר עילית</t>
  </si>
  <si>
    <t>20000144 - עירית ערד</t>
  </si>
  <si>
    <t>20000276 - איגוד ערים אזור גליל מזרחי וגולן</t>
  </si>
  <si>
    <t>40375757 - אקו אויל חץ וירומטל בע"מ</t>
  </si>
  <si>
    <t>20000232 - מ. א. שומרון</t>
  </si>
  <si>
    <t>20000083 - עיריית גבעת שמואל</t>
  </si>
  <si>
    <t>20000152 - עירית רמת השרון</t>
  </si>
  <si>
    <t>20000219 - מ. א. חבל אילות</t>
  </si>
  <si>
    <t>20000102 - עירית מעלות תרשיחא</t>
  </si>
  <si>
    <t>20000030 - מ. מ. קרית עקרון</t>
  </si>
  <si>
    <t>20000143 - מ. מ. גדרה</t>
  </si>
  <si>
    <t>20000215 - מ. א. מרחבים</t>
  </si>
  <si>
    <t>20000181 - עיריית מודיעין עילית</t>
  </si>
  <si>
    <t>40444345 - חץ ביצוע וטכנולוגיות בע"מ</t>
  </si>
  <si>
    <t>20000307 - איגוד ערים יהודה (לאיכות הסביבה)</t>
  </si>
  <si>
    <t>20000216 - מ. א. רמת נגב</t>
  </si>
  <si>
    <t>20000122 - עיריית אלעד</t>
  </si>
  <si>
    <t>20000252 - עירית שפרעם</t>
  </si>
  <si>
    <t>20000094 - עירית אור עקיבא</t>
  </si>
  <si>
    <t>20000190 - מ. א. דרום השרון</t>
  </si>
  <si>
    <t>20000157 - עירית קרית שמונה</t>
  </si>
  <si>
    <t>20000253 - עירית טמרה</t>
  </si>
  <si>
    <t>20000191 - מ. א. חבל מודיעין</t>
  </si>
  <si>
    <t>20000208 - מ. א. חוף אשקלון</t>
  </si>
  <si>
    <t>20000212 - מ. א. אשכול</t>
  </si>
  <si>
    <t>20000134 - מ. א. עמק המעיינות</t>
  </si>
  <si>
    <t>20000125 - מ. מ. חצור הגלילית</t>
  </si>
  <si>
    <t>20000228 - עירית לוד</t>
  </si>
  <si>
    <t>20000245 - עירית קרית מוצקין</t>
  </si>
  <si>
    <t>20000160 - מ. א. זבולון</t>
  </si>
  <si>
    <t>20000053 - מ. מ. כפר מנדא</t>
  </si>
  <si>
    <t>20000207 - מ. א. יואב</t>
  </si>
  <si>
    <t>20000019 - עיריית כפר יונה</t>
  </si>
  <si>
    <t>20000073 - מ. מ. אזור</t>
  </si>
  <si>
    <t>20000002 - מ. מ. מזכרת בתיה</t>
  </si>
  <si>
    <t>20000093 - מ. מ. מבשרת ציון</t>
  </si>
  <si>
    <t>20000353 - איגוד ערים המשולש הדרומי (איכות</t>
  </si>
  <si>
    <t>20000262 - מ. מ. בנימינה-גבעת עדה</t>
  </si>
  <si>
    <t>20000112 - מ. מ. להבים</t>
  </si>
  <si>
    <t>20000137 - מ. א. מגידו</t>
  </si>
  <si>
    <t>20000213 - מ. א. שדות נגב</t>
  </si>
  <si>
    <t>20000133 - מ. מ. קרית טבעון</t>
  </si>
  <si>
    <t>20000042 - מ. מ. דייר-חנא</t>
  </si>
  <si>
    <t>20000021 - מ. מ. אבן יהודה</t>
  </si>
  <si>
    <t>20000348 - איגוד ערים השרון הצפוני (תברואה)</t>
  </si>
  <si>
    <t>20000098 - מ. מ. תל שבע</t>
  </si>
  <si>
    <t>20000048 - מ. מ. כאבול</t>
  </si>
  <si>
    <t>20000078 - עיריית כפר קאסם</t>
  </si>
  <si>
    <t>20000025 - עירית יקנעם עילית</t>
  </si>
  <si>
    <t>20000187 - מ. א. חוף השרון</t>
  </si>
  <si>
    <t>20000059 - מ. מ. נחף</t>
  </si>
  <si>
    <t>20000108 - מ. מ. כוכב יאיר</t>
  </si>
  <si>
    <t>20000085 - מ. מ. ירוחם</t>
  </si>
  <si>
    <t>20000257 - מ. מ. זכרון יעקב</t>
  </si>
  <si>
    <t>20000080 - עירית קלנסווה</t>
  </si>
  <si>
    <t>20000082 - מ. מ. עומר</t>
  </si>
  <si>
    <t>20000088 - מ. מ. רכסים</t>
  </si>
  <si>
    <t>20000043 - מ. מ. דלית אל כרמל</t>
  </si>
  <si>
    <t>20000001 - מ. מ. ראש פינה</t>
  </si>
  <si>
    <t>20000206 - מ. א. שפיר</t>
  </si>
  <si>
    <t>20000074 - מ. מ. סביון</t>
  </si>
  <si>
    <t>20000239 - מ. א. גוש עציון</t>
  </si>
  <si>
    <t>20000167 - עירית אריאל</t>
  </si>
  <si>
    <t>20000336 - עיר כרמל</t>
  </si>
  <si>
    <t>20000119 - מ. מ. חורה</t>
  </si>
  <si>
    <t>40470149 - החברה לפיתוח ביתר עילית בע"מ</t>
  </si>
  <si>
    <t>20000022 - מ. מ. קדימה-צורן</t>
  </si>
  <si>
    <t>20000018 - מ. מ. גן יבנה</t>
  </si>
  <si>
    <t>20000120 - מ. מ. שהם</t>
  </si>
  <si>
    <t>20000069 - מ. מ. שעב</t>
  </si>
  <si>
    <t>20000118 - מ. מ. כסרא סמיע</t>
  </si>
  <si>
    <t>20000209 - מ. א. שער הנגב</t>
  </si>
  <si>
    <t>20000034 - מ. מ. בית-ג'ן</t>
  </si>
  <si>
    <t>20000197 - מ. א. נחל שורק</t>
  </si>
  <si>
    <t>20000062 - מ. מ. עילבון</t>
  </si>
  <si>
    <t>20000195 - מ. א. ברנר</t>
  </si>
  <si>
    <t>20000049 - מ. מ. כאוכב אבו אלהיג'א</t>
  </si>
  <si>
    <t>20000066 - מ. מ. פסוטה</t>
  </si>
  <si>
    <t>20000198 - מ. א. גדרות</t>
  </si>
  <si>
    <t>20000174 - מ. מ. בית אריה</t>
  </si>
  <si>
    <t>20000092 - מ. מ. ביר אל-מכסור</t>
  </si>
  <si>
    <t>20000179 - מ. מ. הר-אדר</t>
  </si>
  <si>
    <t>20000005 - מ. מ. אליכין</t>
  </si>
  <si>
    <t>20000055 - מ. מ. מג'ד אל-כרום</t>
  </si>
  <si>
    <t>20000226 - עירית קרית אתא</t>
  </si>
  <si>
    <t>20000115 - מ. מ. זמר</t>
  </si>
  <si>
    <t>20000129 - מ. א. מבואות החרמון</t>
  </si>
  <si>
    <t>40467544 - החברה הכלכלית לפיתוח שדרות (1999) ב</t>
  </si>
  <si>
    <t>20000020 - מ. מ. פרדסיה</t>
  </si>
  <si>
    <t>20000154 - עירית אום-אל-פחם</t>
  </si>
  <si>
    <t>20000188 - מ. מ. מג'דל שמס</t>
  </si>
  <si>
    <t>20000100 - עירית נצרת עילית</t>
  </si>
  <si>
    <t>20000091 - מ. מ. כעבייה-טבאש-חג'אג'רה</t>
  </si>
  <si>
    <t>20000184 - מ. מ. קצרין</t>
  </si>
  <si>
    <t>20000075 - מ. מ. ג'לג'וליה</t>
  </si>
  <si>
    <t>20000031 - מ. מ. אבו גוש</t>
  </si>
  <si>
    <t>20000015 - מ. מ. מצפה רמון</t>
  </si>
  <si>
    <t>20000199 - מ. מ. אל עג'ר</t>
  </si>
  <si>
    <t>20000103 - מ. מ. בני עי"ש</t>
  </si>
  <si>
    <t>20000114 - מ. מ. שגב-שלום</t>
  </si>
  <si>
    <t>20000298 - מ. מ. ערערה-בנגב</t>
  </si>
  <si>
    <t>20000099 - מ. מ. כסיפה</t>
  </si>
  <si>
    <t>20000104 - מ. מ. קרית יערים</t>
  </si>
  <si>
    <t>20000096 - עירית שדרות</t>
  </si>
  <si>
    <t>20000196 - מ. א. חבל יבנה</t>
  </si>
  <si>
    <t>20000128 - מ. א. מרום הגליל</t>
  </si>
  <si>
    <t>20000051 - מ. מ. כפר קמה</t>
  </si>
  <si>
    <t>20000084 - מ. מ. שלומי</t>
  </si>
  <si>
    <t>20000183 - מ. מ. בוקעאתא</t>
  </si>
  <si>
    <t>20000036 - מ. מ. בועיינה-נוג'יידאת</t>
  </si>
  <si>
    <t>20000173 - מ. מ. אפרתה</t>
  </si>
  <si>
    <t>40019939 - אלקון מרכז מיחזור (2003) בע"מ</t>
  </si>
  <si>
    <t>20000008 - מ. מ. כפר תבור</t>
  </si>
  <si>
    <t>20000077 - מ. מ. כפר-ברא</t>
  </si>
  <si>
    <t>20000297 - מ. מ. לקיה</t>
  </si>
  <si>
    <t>20000006 - מ. מ. מטולה</t>
  </si>
  <si>
    <t>20000044 - מ. מ. חורפיש</t>
  </si>
  <si>
    <t>20000065 - מ. מ. עוספייא</t>
  </si>
  <si>
    <t>20000165 - מ. מ. קדומים</t>
  </si>
  <si>
    <t>20000172 - מ. מ. קרני שומרון</t>
  </si>
  <si>
    <t>20000039 - מ. מ. גוש חלב</t>
  </si>
  <si>
    <t>20000003 - מ. מ. יסוד המעלה</t>
  </si>
  <si>
    <t>40001597 - החברה הכלכלית לפיתוח באר-שבע בערבון</t>
  </si>
  <si>
    <t>10000021 - לשכת הפירסום הממשלתי</t>
  </si>
  <si>
    <t>נושא משימת תקציב: תמיכות 2008-2009</t>
  </si>
  <si>
    <t>ספק</t>
  </si>
  <si>
    <t>8 חינוך</t>
  </si>
  <si>
    <t>9 פרוייקטים שונים</t>
  </si>
  <si>
    <t>13 בדואים</t>
  </si>
  <si>
    <t>11 פסולת בניין</t>
  </si>
  <si>
    <t>12 הסברה</t>
  </si>
  <si>
    <t>15 סיוע לישובי הדרום</t>
  </si>
  <si>
    <t>16 בקרה</t>
  </si>
  <si>
    <t>18 פרוייקטורים ויועצים</t>
  </si>
  <si>
    <t>21 מערכות מיחשוב תומכות</t>
  </si>
  <si>
    <t>25 תמיכות שונות</t>
  </si>
  <si>
    <t>26 סקרים ומחקרים</t>
  </si>
  <si>
    <t>מ. מ. קדומים</t>
  </si>
  <si>
    <t>34/12</t>
  </si>
  <si>
    <t>מ. מ. פרדס-חנה-כרכור</t>
  </si>
  <si>
    <t>מ. מ. מג'דל שמס</t>
  </si>
  <si>
    <t>מ. מ. הר-אדר</t>
  </si>
  <si>
    <t>מ. מ. גדרה</t>
  </si>
  <si>
    <t>מ. מ. ג'ת</t>
  </si>
  <si>
    <t>מ. מ. בית אריה</t>
  </si>
  <si>
    <t>מ. א. שער הנגב</t>
  </si>
  <si>
    <t>מ. א. עמק יזרעאל</t>
  </si>
  <si>
    <t>מ. א. עמק המעיינות</t>
  </si>
  <si>
    <t>מ. א. מטה בנימין</t>
  </si>
  <si>
    <t>מ. א. חבל אילות</t>
  </si>
  <si>
    <t>מ. א. הגליל העליון</t>
  </si>
  <si>
    <t xml:space="preserve"> שדרות</t>
  </si>
  <si>
    <t xml:space="preserve"> קרית ים</t>
  </si>
  <si>
    <t xml:space="preserve"> קרית גת</t>
  </si>
  <si>
    <t xml:space="preserve"> פתח תקוה</t>
  </si>
  <si>
    <t xml:space="preserve"> ערד</t>
  </si>
  <si>
    <t xml:space="preserve"> מעלות תרשיחא</t>
  </si>
  <si>
    <t xml:space="preserve"> טבריה</t>
  </si>
  <si>
    <t xml:space="preserve"> בת-ים</t>
  </si>
  <si>
    <t xml:space="preserve"> אילת</t>
  </si>
  <si>
    <t xml:space="preserve"> אור עקיבא</t>
  </si>
  <si>
    <t>מודיעין-מכבים-רעות</t>
  </si>
  <si>
    <t>30/10</t>
  </si>
  <si>
    <t>מ. מ. שהם</t>
  </si>
  <si>
    <t>מ. מ. ראש פינה</t>
  </si>
  <si>
    <t>מ. מ. זכרון יעקב</t>
  </si>
  <si>
    <t>מ. א. שדות נגב</t>
  </si>
  <si>
    <t>מ. א. רמת נגב</t>
  </si>
  <si>
    <t>מ. א. עמק חפר</t>
  </si>
  <si>
    <t>מ. א. משגב</t>
  </si>
  <si>
    <t>מ. א. מטה אשר</t>
  </si>
  <si>
    <t>מ. א. מגידו</t>
  </si>
  <si>
    <t>מ. א. גוש עציון</t>
  </si>
  <si>
    <t>מ. א. גולן</t>
  </si>
  <si>
    <t>מ. א. ברנר</t>
  </si>
  <si>
    <t xml:space="preserve"> רמת השרון</t>
  </si>
  <si>
    <t xml:space="preserve"> רמלה</t>
  </si>
  <si>
    <t xml:space="preserve"> ראש העין</t>
  </si>
  <si>
    <t xml:space="preserve"> קרית ביאליק</t>
  </si>
  <si>
    <t xml:space="preserve"> קרית אונו</t>
  </si>
  <si>
    <t xml:space="preserve"> עפולה</t>
  </si>
  <si>
    <t xml:space="preserve"> נס ציונה</t>
  </si>
  <si>
    <t xml:space="preserve"> מגדל העמק</t>
  </si>
  <si>
    <t xml:space="preserve"> כפר סבא</t>
  </si>
  <si>
    <t xml:space="preserve"> יקנעם עילית</t>
  </si>
  <si>
    <t xml:space="preserve"> חדרה</t>
  </si>
  <si>
    <t xml:space="preserve"> הוד השרון</t>
  </si>
  <si>
    <t xml:space="preserve"> דימונה</t>
  </si>
  <si>
    <t xml:space="preserve"> באר שבע</t>
  </si>
  <si>
    <t xml:space="preserve"> אשקלון</t>
  </si>
  <si>
    <t xml:space="preserve"> אשדוד</t>
  </si>
  <si>
    <t xml:space="preserve"> אופקים</t>
  </si>
  <si>
    <t xml:space="preserve">  תשלומים ינואר - דצמבר 2016</t>
  </si>
  <si>
    <t>תשלום ינואר - יוני 2016</t>
  </si>
  <si>
    <t>תשלומים 2012-2015</t>
  </si>
  <si>
    <t>סך התחיבויות</t>
  </si>
  <si>
    <t>שם הרשות</t>
  </si>
  <si>
    <t>קול קורא</t>
  </si>
  <si>
    <t>1 הפרדה במקור</t>
  </si>
  <si>
    <t>מחוז</t>
  </si>
  <si>
    <t>סוג המתקן</t>
  </si>
  <si>
    <t>ק"ק</t>
  </si>
  <si>
    <t>שם היזם</t>
  </si>
  <si>
    <t>סך ההתחייבות</t>
  </si>
  <si>
    <t>כמות (טון/יום)</t>
  </si>
  <si>
    <t>צפון</t>
  </si>
  <si>
    <t>קומפוסטציה פתוחה</t>
  </si>
  <si>
    <t>ס.ד.מ לסביבה בע"מ</t>
  </si>
  <si>
    <t>מתקן עיכול אנאירובי</t>
  </si>
  <si>
    <r>
      <t xml:space="preserve">עברון תממ מחזור   </t>
    </r>
    <r>
      <rPr>
        <sz val="10"/>
        <color rgb="FFFF0000"/>
        <rFont val="Arial"/>
        <family val="2"/>
      </rPr>
      <t>זימון לשימוע לפני ביטול(ועדה 28.6.2016)</t>
    </r>
  </si>
  <si>
    <t>מרכז</t>
  </si>
  <si>
    <t>טמבור חפר</t>
  </si>
  <si>
    <r>
      <t xml:space="preserve">יוניברב פאוור - עמנואל  </t>
    </r>
    <r>
      <rPr>
        <sz val="10"/>
        <color rgb="FFFF0000"/>
        <rFont val="Arial"/>
        <family val="2"/>
      </rPr>
      <t xml:space="preserve"> זימון לשימוע לפני ביטול(ועדה 28.6.2016</t>
    </r>
    <r>
      <rPr>
        <sz val="10"/>
        <rFont val="Arial"/>
        <family val="2"/>
      </rPr>
      <t>)</t>
    </r>
  </si>
  <si>
    <t>דרום</t>
  </si>
  <si>
    <r>
      <t xml:space="preserve">חיון אקולוגיה </t>
    </r>
    <r>
      <rPr>
        <sz val="10"/>
        <color rgb="FFFF0000"/>
        <rFont val="Arial"/>
        <family val="2"/>
      </rPr>
      <t>זימון לשימוע לפני ביטול(ועדה 28.6.2016)</t>
    </r>
  </si>
  <si>
    <t>אקו אנרגיה גולן</t>
  </si>
  <si>
    <r>
      <t xml:space="preserve">י.ר.א.ב שרותי נוי 1985
</t>
    </r>
    <r>
      <rPr>
        <sz val="10"/>
        <color rgb="FFFF0000"/>
        <rFont val="Arial"/>
        <family val="2"/>
      </rPr>
      <t>זימון לשימוע לפני ביטול(ועדה 18.1.16)</t>
    </r>
  </si>
  <si>
    <r>
      <t xml:space="preserve">עיריית אילת </t>
    </r>
    <r>
      <rPr>
        <sz val="10"/>
        <color rgb="FFFF0000"/>
        <rFont val="Arial"/>
        <family val="2"/>
      </rPr>
      <t>זימון לשימוע לפני ביטול</t>
    </r>
  </si>
  <si>
    <t>4 מתקני קצה ומיון</t>
  </si>
  <si>
    <t>תחנת מיון</t>
  </si>
  <si>
    <t>א.נ. מרכז מיחזור</t>
  </si>
  <si>
    <t>ירושלים</t>
  </si>
  <si>
    <t>גרין נט</t>
  </si>
  <si>
    <t>מ.א. בני שמעון</t>
  </si>
  <si>
    <r>
      <t xml:space="preserve">עיריית אשדוד
</t>
    </r>
    <r>
      <rPr>
        <sz val="10"/>
        <color rgb="FFFF0000"/>
        <rFont val="Arial"/>
        <family val="2"/>
      </rPr>
      <t>התראה לפני ביטול התחייבות אלא אם יפורסם מכרז עד ה1.4.16 (ועדה 18.1.16)</t>
    </r>
  </si>
  <si>
    <r>
      <t xml:space="preserve">עיריית עפולה </t>
    </r>
    <r>
      <rPr>
        <sz val="10"/>
        <color rgb="FFFF0000"/>
        <rFont val="Arial"/>
        <family val="2"/>
      </rPr>
      <t>זימון לשימוע לפני ביטול</t>
    </r>
  </si>
  <si>
    <r>
      <t xml:space="preserve">יוניברב פאוור - עמנואל    </t>
    </r>
    <r>
      <rPr>
        <sz val="10"/>
        <color rgb="FFFF0000"/>
        <rFont val="Arial"/>
        <family val="2"/>
      </rPr>
      <t>זימון לשימוע לפני ביטול(ועדה 28.6.2016)</t>
    </r>
  </si>
  <si>
    <r>
      <t xml:space="preserve">ש.י.א. אשקלון   </t>
    </r>
    <r>
      <rPr>
        <sz val="10"/>
        <color rgb="FFFF0000"/>
        <rFont val="Arial"/>
        <family val="2"/>
      </rPr>
      <t>זימון לשימוע לפני ביטול(ועדה 28.6.2016)</t>
    </r>
  </si>
  <si>
    <r>
      <t>עיריית אילת ז</t>
    </r>
    <r>
      <rPr>
        <sz val="10"/>
        <color rgb="FFFF0000"/>
        <rFont val="Arial"/>
        <family val="2"/>
      </rPr>
      <t>ימון לשימוע לפני ביטול</t>
    </r>
  </si>
  <si>
    <r>
      <t xml:space="preserve">אתר טליה אחזקות   </t>
    </r>
    <r>
      <rPr>
        <sz val="10"/>
        <color rgb="FFFF0000"/>
        <rFont val="Arial"/>
        <family val="2"/>
      </rPr>
      <t>זימון לשימוע לפני ביטול(ועדה 28.6.2016)</t>
    </r>
  </si>
  <si>
    <r>
      <t xml:space="preserve">קומפוסטאור בע"מ
</t>
    </r>
    <r>
      <rPr>
        <sz val="10"/>
        <color rgb="FFFF0000"/>
        <rFont val="Arial"/>
        <family val="2"/>
      </rPr>
      <t>זימון לשימוע לפני ביטול(ועדה 18.1.16)</t>
    </r>
  </si>
  <si>
    <t>תל אביב</t>
  </si>
  <si>
    <t>חץ אקולוגיה</t>
  </si>
  <si>
    <r>
      <t xml:space="preserve">גרין נט תקשורת בע"מ </t>
    </r>
    <r>
      <rPr>
        <sz val="10"/>
        <color rgb="FFFF0000"/>
        <rFont val="Arial"/>
        <family val="2"/>
      </rPr>
      <t>זומנו לשימוע לפני ביטול</t>
    </r>
  </si>
  <si>
    <r>
      <t xml:space="preserve">מעלה אדומים, חברה לתכנון ופיתוח   </t>
    </r>
    <r>
      <rPr>
        <sz val="10"/>
        <color rgb="FFFF0000"/>
        <rFont val="Arial"/>
        <family val="2"/>
      </rPr>
      <t xml:space="preserve"> זימון לשימוע לפני ביטול(ועדה 28.6.2016)</t>
    </r>
  </si>
  <si>
    <r>
      <t xml:space="preserve">ש.י.א. אשקלון בע"מ    </t>
    </r>
    <r>
      <rPr>
        <sz val="10"/>
        <color rgb="FFFF0000"/>
        <rFont val="Arial"/>
        <family val="2"/>
      </rPr>
      <t>זימון לשימוע לפני ביטול(ועדה 28.6.2016)</t>
    </r>
  </si>
  <si>
    <t>סביבה שווה- ניתוח תקציבי- התחייבויות 2016-2017</t>
  </si>
  <si>
    <t>נכון לתאריך 28/5/17</t>
  </si>
  <si>
    <t>מס"ד</t>
  </si>
  <si>
    <t>שם מגיש הבקשה</t>
  </si>
  <si>
    <t>תיאור בקשה קצר</t>
  </si>
  <si>
    <t>סכום בקשה מאושר</t>
  </si>
  <si>
    <t>עירית אום-אל-פחם</t>
  </si>
  <si>
    <t>הקמת תחנת מעבר ממיינת</t>
  </si>
  <si>
    <t>סה"כ פרק קידום ת"מ ממיינת באום אל פאחם</t>
  </si>
  <si>
    <t>מ. מ. בוקעאתא</t>
  </si>
  <si>
    <t>עריכת תוכנית עבודה  ייעודית ומכרזים,</t>
  </si>
  <si>
    <t>מ. מ. מזרעה</t>
  </si>
  <si>
    <t>מ. מ. ינוח ג'ת</t>
  </si>
  <si>
    <t>עירית טמרה</t>
  </si>
  <si>
    <t>מ. מ. כאוכב אבו אלהיג'א</t>
  </si>
  <si>
    <t>מ. מ. בסמת טבעון</t>
  </si>
  <si>
    <t>מ. מ. סאג'ור</t>
  </si>
  <si>
    <t>מ. מ. טובא-זנגריה</t>
  </si>
  <si>
    <t>מ. מ. ג'יסר אל זרקא</t>
  </si>
  <si>
    <t>מ. מ. בסמ"ה</t>
  </si>
  <si>
    <t>מ. מ. ערערה</t>
  </si>
  <si>
    <t>מ. מ. כפר קרע</t>
  </si>
  <si>
    <t>מ. מ. פוריידיס</t>
  </si>
  <si>
    <t>סה"כ פרק עריכת תוכנית עבודה  ייעודית ומכרזים</t>
  </si>
  <si>
    <t>מ. מ. מג'אר</t>
  </si>
  <si>
    <t>ה.מ. 1496 משק הפסולת ערבי בדואי דרוזי</t>
  </si>
  <si>
    <t>מ. מ. ביענה</t>
  </si>
  <si>
    <t>ה.מ. 1496 משק הפסולת בדואי ערבי דרוזי</t>
  </si>
  <si>
    <t>מ.מ. באקה אל-גרבייה</t>
  </si>
  <si>
    <t>עירית טייבה</t>
  </si>
  <si>
    <t>עירית נצרת</t>
  </si>
  <si>
    <t>עירית סח'נין</t>
  </si>
  <si>
    <t>עירית שפרעם</t>
  </si>
  <si>
    <t>מ. מ. אבו סנאן</t>
  </si>
  <si>
    <t>מ. מ. איכסאל</t>
  </si>
  <si>
    <t>מ. מ. איעבלין</t>
  </si>
  <si>
    <t>מ. מ. בועיינה-נוג'יידאת</t>
  </si>
  <si>
    <t>מ. מ. ביר אל-מכסור</t>
  </si>
  <si>
    <t>מ. מ. בית-ג'ן</t>
  </si>
  <si>
    <t>מ. מ. ג'דיידה מכר</t>
  </si>
  <si>
    <t>מ. מ. דייר-חנא</t>
  </si>
  <si>
    <t>מ. מ. זמר</t>
  </si>
  <si>
    <t>מ. מ. זרזיר</t>
  </si>
  <si>
    <t>מ. מ. ג'וליס</t>
  </si>
  <si>
    <t>מ. מ. גוש חלב</t>
  </si>
  <si>
    <t>מ. מ. דלית אל כרמל</t>
  </si>
  <si>
    <t>מ. מ. דבורייה</t>
  </si>
  <si>
    <t>מ. מ. דיר אל-אסד</t>
  </si>
  <si>
    <t>מ. מ. חורפיש</t>
  </si>
  <si>
    <t>מ. מ. טורעאן</t>
  </si>
  <si>
    <t>מ. מ. יפיע</t>
  </si>
  <si>
    <t>מ. מ. ירכא</t>
  </si>
  <si>
    <t>מ. מ. כאבול</t>
  </si>
  <si>
    <t>מ. מ. כסרא סמיע</t>
  </si>
  <si>
    <t>מ. מ. כעבייה-טבאש-חג'אג'רה</t>
  </si>
  <si>
    <t>מ. מ. כפר מנדא</t>
  </si>
  <si>
    <t>מ. מ. מג'ד אל-כרום</t>
  </si>
  <si>
    <t>מ. מ. מגדל</t>
  </si>
  <si>
    <t>מ. מ. כפר קמה</t>
  </si>
  <si>
    <t>מ. מ. מסעדה</t>
  </si>
  <si>
    <t>מ. מ. מעיליא</t>
  </si>
  <si>
    <t>מ. מ. מעלה עירון</t>
  </si>
  <si>
    <t>מ. מ. משהד</t>
  </si>
  <si>
    <t>מ. מ. נחף</t>
  </si>
  <si>
    <t>מ. מ. אל עג'ר</t>
  </si>
  <si>
    <t>מ. מ. עילבון</t>
  </si>
  <si>
    <t>מ. מ. עילוט</t>
  </si>
  <si>
    <t>מ. מ. עין מאה'ל</t>
  </si>
  <si>
    <t>מ. מ. עין קיניה</t>
  </si>
  <si>
    <t>מ. מ. עוספייא</t>
  </si>
  <si>
    <t>מ. מ. עראבה</t>
  </si>
  <si>
    <t>מ. מ. ראמה</t>
  </si>
  <si>
    <t>מ. מ. ריינה</t>
  </si>
  <si>
    <t>מ. מ. שבלי</t>
  </si>
  <si>
    <t>מ. א. אל-בטוף</t>
  </si>
  <si>
    <t>מ. א. בוסתאן אל-מרג'</t>
  </si>
  <si>
    <t>מ. מ. כפר-כנא</t>
  </si>
  <si>
    <t>מ. מ. פסוטה</t>
  </si>
  <si>
    <t>ה.מ. 1496 משק  הפסולת בדואי ערבי ודרוזי</t>
  </si>
  <si>
    <t>מ. מ. פקיעין</t>
  </si>
  <si>
    <t>מ. מ. שעב</t>
  </si>
  <si>
    <t>איגוד ערים המשולש הדרומי (איכות</t>
  </si>
  <si>
    <t>סה"כ פרק רכש כלי אצירה</t>
  </si>
  <si>
    <t>מ. מ. ג'לג'וליה</t>
  </si>
  <si>
    <t>מ. מ. כפר-ברא</t>
  </si>
  <si>
    <t>עירית אל-טירה</t>
  </si>
  <si>
    <t>עיריית כפר קאסם</t>
  </si>
  <si>
    <t>עירית קלנסווה</t>
  </si>
  <si>
    <t>אשכול יישובי בית הכרם בע"מ</t>
  </si>
  <si>
    <t>ה.מ. 1496 משק הפסולת הערבי,דרוזי,בדואיי</t>
  </si>
  <si>
    <t>סה"כ פרק שיקום מפגעים וקידום פרוייקטים סביבתיים</t>
  </si>
  <si>
    <t>ה.מ. 1496 הסדרת משק הפסולת -סיוע לאכיפה</t>
  </si>
  <si>
    <t>איגוד ערים חדרה (איכות הסביבה)</t>
  </si>
  <si>
    <t>איגוד ערים איזור הגליל המערבי (א</t>
  </si>
  <si>
    <t>איגוד ערים אגן בית נטופה (סביבה)</t>
  </si>
  <si>
    <t>סה"כ פרק שיקום סיוע לאכיפה</t>
  </si>
  <si>
    <t>סה"כ התחייבויות 2016-2017</t>
  </si>
  <si>
    <t>סביבה שווה- ניתוח תקציבי-2014</t>
  </si>
  <si>
    <t>כתיבת תוכנית אב ויעוץ במגזר  הלא יהודי</t>
  </si>
  <si>
    <t>סה"כ פרק כתיבת תוכנית אב ויעוץ במגזר  הלא יהודי</t>
  </si>
  <si>
    <t>סיוע העצמת הרשות  במגזר הלא יהודי  2014</t>
  </si>
  <si>
    <t>סיוע העצמת הרשות במגזר הלא יהודי  2014</t>
  </si>
  <si>
    <t>סה"כ פרק סיוע העצמת הרשות במגזר הלא יהודי  2014</t>
  </si>
  <si>
    <t>סיוע לאכיפה במגזר הלא יהודי  2014</t>
  </si>
  <si>
    <t>סה"כ פרק קורס אכיפה מחוז צפון</t>
  </si>
  <si>
    <t>סה"כ פרק סיוע לאכיפה במגזר הלא יהודי  2014</t>
  </si>
  <si>
    <t>סה"כ התחייבויות 2014</t>
  </si>
  <si>
    <t>סביבה שווה</t>
  </si>
  <si>
    <t>שיקום אתר סעדון</t>
  </si>
  <si>
    <t xml:space="preserve">להשלים </t>
  </si>
  <si>
    <t>יתרת התחייבויות אלפי ₪</t>
  </si>
  <si>
    <t>ס"ה התחייבויות ותשלומים עד סוף 2016</t>
  </si>
  <si>
    <t>סך תקציב מצטבר שאושר עד סוף 2015</t>
  </si>
  <si>
    <t>הקצאות חדשות 2016</t>
  </si>
  <si>
    <t>סך תקציב מצטבר שאושר עד סוף 2016</t>
  </si>
  <si>
    <t>יתרות תקציב בלתי מחוייבות</t>
  </si>
  <si>
    <t xml:space="preserve">יתרות תקציב בלתי מחוייבות מועברות (מתואמת) </t>
  </si>
  <si>
    <t>סכום</t>
  </si>
  <si>
    <t>הסטות/התאמות</t>
  </si>
  <si>
    <t>החלטת ממשלה 1496-מיעוטים משנית</t>
  </si>
  <si>
    <t>החלטת ממשלה 1496-מיעוטים ראשית</t>
  </si>
  <si>
    <t>הפרדה במקור רשויות אחרות</t>
  </si>
  <si>
    <t>הפרדה במקור רשויות אחרות - איו"ש</t>
  </si>
  <si>
    <t>הפרדה במקור רשויות מיקוד</t>
  </si>
  <si>
    <t>הפרדה במקור רשיויות מיקוד - איו"ש</t>
  </si>
  <si>
    <t>הקמת מרכזי מחקר "פסולת למשאב"</t>
  </si>
  <si>
    <t>הקמת מתקני מיון ושדרוגם</t>
  </si>
  <si>
    <t>לא התקבל תזרים ממירב</t>
  </si>
  <si>
    <t>הקמת מתקני מיון ושדרוגם - איו"ש</t>
  </si>
  <si>
    <t>הקמת מתקני קצה ומיון קו"ק שני - 2012</t>
  </si>
  <si>
    <t>הקמת מתקני קצה ומיון קו"ק שני - 2012 - איו"ש</t>
  </si>
  <si>
    <t>הקמת מתקני קצה ושדרוגם</t>
  </si>
  <si>
    <t>הקמת מתקני קצה ושדרוגם - איו"ש</t>
  </si>
  <si>
    <t>17/4/2016</t>
  </si>
  <si>
    <t>נוהל מקוצר 2016</t>
  </si>
  <si>
    <t>יועץ שיסייע ביישום החלטת הממשלה בנושא מגזרי המיעוטים</t>
  </si>
  <si>
    <t>7/7/2016</t>
  </si>
  <si>
    <t>7///2016 + 2014</t>
  </si>
  <si>
    <t>לבדוק לעומק לא ברור אם לא נדחפו התחייבויות לא מאושרות.</t>
  </si>
  <si>
    <t>סילוק מפגעי אסבסט למעוטי יכולת</t>
  </si>
  <si>
    <t>עידוד המחזור והטיפול בפסולת בפריפריה לשנים 2016-2018</t>
  </si>
  <si>
    <t>7/7/2016 + 31/1/2016</t>
  </si>
  <si>
    <t>ע"ח איתנית</t>
  </si>
  <si>
    <t>רכישת קומפוסטרים יישוביים 2012</t>
  </si>
  <si>
    <t>6/3/2016</t>
  </si>
  <si>
    <t>נוספות - שיקום אתרים</t>
  </si>
  <si>
    <t>שיקום אתרים : שיקום אתר סעדון</t>
  </si>
  <si>
    <t>שיקום נחל הקישון</t>
  </si>
  <si>
    <t>31/1/2016</t>
  </si>
  <si>
    <t>14/2/2016</t>
  </si>
  <si>
    <t>תמיכה במיזמים לטיפול בפסולת חקלאית ומניעת הטמנתה</t>
  </si>
  <si>
    <t>תשלום משכורות</t>
  </si>
  <si>
    <t>פיתוח - משכורות</t>
  </si>
  <si>
    <t>רזרבה לפעולות מקצועיות לפי מטרות פיתוח</t>
  </si>
  <si>
    <t>פינוי פסולת מגדות נחלים</t>
  </si>
  <si>
    <t>פרויקט PPP - מתקן טיפול בפסולת בשיטת עיכול אנאירובי</t>
  </si>
  <si>
    <t>השתתפות כיבוי השרפה באתר הפסולת רתמים וא.א אשדוד כחלק משיקום האתר</t>
  </si>
  <si>
    <t>תמרוץ רשויות מקומיות למחזור</t>
  </si>
  <si>
    <t xml:space="preserve">תמיכה בעיבוד פסולת צמחית לכופתיות </t>
  </si>
  <si>
    <t>27/9/2016</t>
  </si>
  <si>
    <t>תזרים 2016</t>
  </si>
  <si>
    <t>סוג תנועה: הוצאה</t>
  </si>
  <si>
    <t>מקור תקציבי: קרן הניקיון חשבון הטמנה</t>
  </si>
  <si>
    <t>חשוב- לאחר השליפה יש להתאים את שורת האסבסט לפי גליון איתנות- זה לא בקליק ונעשה ידנית.</t>
  </si>
  <si>
    <t>פרוייקט ניקוי אסבסט בגליל על חשבון איתנית</t>
  </si>
  <si>
    <t>טיפול באסבסט על חשבון איתנית</t>
  </si>
  <si>
    <t>פרוייקטים נוספים</t>
  </si>
  <si>
    <t>הקצאה תקציבית מתוכננת</t>
  </si>
  <si>
    <t>סיוע לשידרוג מנגנוני אכיפה אזוריים (כח אדם, כלי רכב)</t>
  </si>
  <si>
    <t>שידרוג אתרים לטיפול בפסולת מעורבת</t>
  </si>
  <si>
    <t>הקמת פתרונות קצה לטיפול בפסולת גזם וגושית</t>
  </si>
  <si>
    <t>טיפול בפסדי"ם</t>
  </si>
  <si>
    <t>סה"כ תקציב להמשך תוכנית סביבה שווה</t>
  </si>
  <si>
    <t>נגב המערבי</t>
  </si>
  <si>
    <t>הגליל המערבי</t>
  </si>
  <si>
    <t>גליל מזרחי</t>
  </si>
  <si>
    <t>בית הכרם</t>
  </si>
  <si>
    <t>קו"ק 2</t>
  </si>
  <si>
    <t>קו"ק 1</t>
  </si>
  <si>
    <t>מצ"ב חלוקת התקציב לאשכולות</t>
  </si>
  <si>
    <t>נגב המזרחי</t>
  </si>
  <si>
    <t xml:space="preserve">מפת האשכולות במדינת ישראל כולל פירוט הרשויות מצ"ב כנספח </t>
  </si>
  <si>
    <r>
      <t>1.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David"/>
        <family val="2"/>
        <charset val="177"/>
      </rPr>
      <t>נהריה</t>
    </r>
  </si>
  <si>
    <r>
      <t>2.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David"/>
        <family val="2"/>
        <charset val="177"/>
      </rPr>
      <t>מטה אשר</t>
    </r>
  </si>
  <si>
    <r>
      <t>3.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David"/>
        <family val="2"/>
        <charset val="177"/>
      </rPr>
      <t>מזרעה</t>
    </r>
  </si>
  <si>
    <r>
      <t>4.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David"/>
        <family val="2"/>
        <charset val="177"/>
      </rPr>
      <t>מוא"ז אשכול</t>
    </r>
  </si>
  <si>
    <r>
      <t>5.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David"/>
        <family val="2"/>
        <charset val="177"/>
      </rPr>
      <t>מוא"ז חוף אשקלון</t>
    </r>
  </si>
  <si>
    <r>
      <t>6.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David"/>
        <family val="2"/>
        <charset val="177"/>
      </rPr>
      <t>מוא"ז שדות נגב</t>
    </r>
  </si>
  <si>
    <t>רב הכסף יצא בפרוייקט ניקוי הגליל המערבי מאסבסט, ו7.5 מלש"ח להחלפת גגות אסבסט בישובי עוטף עזה הרשויות שנהנו מהפרוייקט הינם:</t>
  </si>
  <si>
    <t>7.    מוא"ז שער הנגב</t>
  </si>
  <si>
    <t>10000058 - משרד החינוך והתרבות,ראשי</t>
  </si>
  <si>
    <t>41069442 - אל.סי.אי - חוויות משנות חיים בע"מ</t>
  </si>
  <si>
    <t>40294654 - אור-פאן בע"מ</t>
  </si>
  <si>
    <t>20000289 - רשות ניקוז ים המלח</t>
  </si>
  <si>
    <t>40000195 - עמותת גוונים לפיתוח החינוך הקהילה ו</t>
  </si>
  <si>
    <t>40000346 - החברה להגנת הטבע</t>
  </si>
  <si>
    <t>40001665 - מרכז השלטון המקומי בישראל</t>
  </si>
  <si>
    <t>40001605 - טלדור מערכות מחשבים (1986) בע"מ</t>
  </si>
  <si>
    <t>20000288 - רשות ניקוז שיקמה בשור</t>
  </si>
  <si>
    <t>40004241 - גוינט ישראל (חל"צ)</t>
  </si>
  <si>
    <t>40001034 - רשות הגנים הלאומיים ושמורות הטבע</t>
  </si>
  <si>
    <t>40216043 - תעשיידע- תעשייה למען חינוך מתקדם (ע</t>
  </si>
  <si>
    <t>40342972 - מפעלות חינוך וחברה בע"מ (חל"צ)</t>
  </si>
  <si>
    <t>40007364 - אגודה להתנדבות - שירות לאומי (ע"ר)</t>
  </si>
  <si>
    <t>20000290 - רשות ניקוז ירקון</t>
  </si>
  <si>
    <t>40489942 - תובנות: הנעת תהליכי חשיבה שיתופית ב</t>
  </si>
  <si>
    <t>20000283 - רשות ניקוז כנרת</t>
  </si>
  <si>
    <t>20000287 - רשות ניקוז שורק לכיש</t>
  </si>
  <si>
    <t>20000282 - רשות ניקוז קישון</t>
  </si>
  <si>
    <t>20000350 - איגוד ערים חדרה (איכות הסביבה)</t>
  </si>
  <si>
    <t>40210203 - מרחב התנועה לעירוניות בישראל (ע"ר)</t>
  </si>
  <si>
    <t>40209480 - אדיוסיסטמס בע"מ</t>
  </si>
  <si>
    <t>20000284 - רשות ניקוז גליל מערבי</t>
  </si>
  <si>
    <t>40367080 - אקספרט עיצוב והפקה בע"מ</t>
  </si>
  <si>
    <t>20000281 - רשות ניקוז ירדן דרומי</t>
  </si>
  <si>
    <t>20000861 - מ.א. נווה מדבר</t>
  </si>
  <si>
    <t>20000862 - מ.א. אל קסום</t>
  </si>
  <si>
    <t>40000183 - מוזיאון המדע ע"ש בלומפילד ירושלים (</t>
  </si>
  <si>
    <t>40005444 - המרכז לטכנולוגיה חינוכית (חל"צ)</t>
  </si>
  <si>
    <t>20000268 - איגוד ערים נפת אשקלון (איכות הסב</t>
  </si>
  <si>
    <t>20000139 - מ. א. מטה אשר</t>
  </si>
  <si>
    <t>20000203 - מ.מ. באקה אל-גרבייה</t>
  </si>
  <si>
    <t>20000040 - מ. מ. דבורייה</t>
  </si>
  <si>
    <t>10000053 - המשרד להגנת הסביבה</t>
  </si>
  <si>
    <t>20000238 - עירית עכו</t>
  </si>
  <si>
    <t>20000308 - איגוד ערים אגן בית נטופה (סביבה)</t>
  </si>
  <si>
    <t>40019915 - תחבורה - היום ומחר, הארגון הישראלי</t>
  </si>
  <si>
    <t>40019250 - חיים וסביבה - ארגון גג של שוחרי איכ</t>
  </si>
  <si>
    <t>40000592 - הקרן החדשה לקולנוע וטלוויזיה (ע"ר)</t>
  </si>
  <si>
    <t>20000818 - איגוד ערים כנרת</t>
  </si>
  <si>
    <t>20000041 - מ. מ. דיר אל-אסד</t>
  </si>
  <si>
    <t>20000170 - מ. מ. קרית ארבע</t>
  </si>
  <si>
    <t>40019257 - מרכז השל לקיימות (ע"ר)</t>
  </si>
  <si>
    <t>20000068 - מ. מ. פוריידיס</t>
  </si>
  <si>
    <t>40009578 - אדקיט (ישראל) בע"מ</t>
  </si>
  <si>
    <t>20000079 - מ. מ. ערערה</t>
  </si>
  <si>
    <t>20000234 - מ. א. מטה בנימין</t>
  </si>
  <si>
    <t>20000047 - מ. מ. ירכא</t>
  </si>
  <si>
    <t>20000116 - מ. מ. ג'דיידה מכר</t>
  </si>
  <si>
    <t>40408107 - בירן דיכטר חמוטל</t>
  </si>
  <si>
    <t>40404326 - תור המדבר (ע"ר)</t>
  </si>
  <si>
    <t>20000248 - עירית רחובות</t>
  </si>
  <si>
    <t>20000076 - מ. מ. ג'ת</t>
  </si>
  <si>
    <t>20000032 - מ. מ. אבו סנאן</t>
  </si>
  <si>
    <t>40000341 - מדעטק- המוזיאון הלאומי למדע, טכנולו</t>
  </si>
  <si>
    <t>40217865 - העמותה לקידום החינוך הסביבתי והמחזו</t>
  </si>
  <si>
    <t>20000057 - מ. מ. מעיליא</t>
  </si>
  <si>
    <t>20000168 - מ. מ. בית אל</t>
  </si>
  <si>
    <t>20000141 - עירית נשר</t>
  </si>
  <si>
    <t>20000293 - רשות נחל קישון</t>
  </si>
  <si>
    <t>20000058 - מ. מ. משהד</t>
  </si>
  <si>
    <t>20000218 - מ. א. מעלה יוסף</t>
  </si>
  <si>
    <t>40000653 - מתנ"ס מרכז קהילתי תל-שבע</t>
  </si>
  <si>
    <t>20000061 - מ. מ. איעבלין</t>
  </si>
  <si>
    <t>20000117 - מ. מ. ינוח ג'ת</t>
  </si>
  <si>
    <t>20000459 - יהוד מונוסון</t>
  </si>
  <si>
    <t>20000089 - מ. מ. בסמת טבעון</t>
  </si>
  <si>
    <t>20000067 - מ. מ. פקיעין</t>
  </si>
  <si>
    <t>20000146 - מ. א. בוסתאן אל-מרג'</t>
  </si>
  <si>
    <t>40019269 - נגב בר-קיימא (ע"ר)</t>
  </si>
  <si>
    <t>40442520 - הלב"ב - המרכז לחיים בריאים בצפת (ע"</t>
  </si>
  <si>
    <t>40001225 - מידף שירותי קייטרינג וארוח בע"מ</t>
  </si>
  <si>
    <t>40148631 - משה בן שחר בע"מ</t>
  </si>
  <si>
    <t>40335940 - סימן טוב חנה</t>
  </si>
  <si>
    <t>20000140 - מ. א. משגב</t>
  </si>
  <si>
    <t>40000149 - מרכז חינוך מדעי בגליל (ע"ר)</t>
  </si>
  <si>
    <t>20000056 - מ. מ. מזרעה</t>
  </si>
  <si>
    <t>20000145 - מ. א. אל-בטוף</t>
  </si>
  <si>
    <t>20000123 - מ. מ. בסמ"ה</t>
  </si>
  <si>
    <t>20000296 - מ. מ. זרזיר</t>
  </si>
  <si>
    <t>20000054 - מ. מ. עילוט</t>
  </si>
  <si>
    <t>40003379 - מרכז הירידים והקונגרסים בישראל בע"מ</t>
  </si>
  <si>
    <t>40016803 - מרכז המערכות והטכנולוגיות לאקולוגיה</t>
  </si>
  <si>
    <t>40015578 - אגד תעבורה בע"מ</t>
  </si>
  <si>
    <t>20000241 - מ. א. הר חברון</t>
  </si>
  <si>
    <t>40000061 - רשת מתנ"סים ק. טבעון (ע"ר)</t>
  </si>
  <si>
    <t>40442190 - קרב יוזמות בחינוך (ע"ר)</t>
  </si>
  <si>
    <t>40016928 - בית מוריה באר שבע</t>
  </si>
  <si>
    <t>40000330 - מינהל קהילתי גינות העיר (ע"ר)</t>
  </si>
  <si>
    <t>20000193 - מ. א. עמק לוד</t>
  </si>
  <si>
    <t>20000237 - מ. א. ערבות הירדן</t>
  </si>
  <si>
    <t>20000255 - עירית נהריה</t>
  </si>
  <si>
    <t>20000457 - בנימינה-גבעת עדה</t>
  </si>
  <si>
    <t>40000234 - עמותת ורטיגו למחול - ירושלים (ע"ר)</t>
  </si>
  <si>
    <t>40444519 - אזרחים למען הסביבה (אל"ס) (ע"ר)</t>
  </si>
  <si>
    <t>40442521 - קיאק פור אול-זבולון (ע"ר)</t>
  </si>
  <si>
    <t>20000200 - מ. מ. עין קיניה</t>
  </si>
  <si>
    <t>40216004 - מבראשית - תנועה חברתית רוחנית (ע"ר)</t>
  </si>
  <si>
    <t>20000038 - מ. מ. ג'וליס</t>
  </si>
  <si>
    <t>20000090 - מ. מ. טובא-זנגריה</t>
  </si>
  <si>
    <t>20000175 - מ. מ. עימנואל</t>
  </si>
  <si>
    <t>20000189 - מ. מ. מסעדה</t>
  </si>
  <si>
    <t>20000072 - מ. מ. ראמה</t>
  </si>
  <si>
    <t>20000163 - מ. א. אלונה</t>
  </si>
  <si>
    <t>40343592 - חברים בטבע - העצמה קהילתית (ע"ר)</t>
  </si>
  <si>
    <t>40228339 - בון תור בע"מ</t>
  </si>
  <si>
    <t>40309023 - עמותת הגליל לחינוך ערכי - שורשים (ע</t>
  </si>
  <si>
    <t>40003600 - בית יציב ב.ש.בעמ</t>
  </si>
  <si>
    <t>40483186 - סופר פוש (מערכות שיווק ) בע"מ</t>
  </si>
  <si>
    <t>10000179 - לשכת נשיא המדינה</t>
  </si>
  <si>
    <t>40364917 - בן עמי שביט בע"מ</t>
  </si>
  <si>
    <t>40000058 - אגודת הגליל - האגודה הערבית הארצית</t>
  </si>
  <si>
    <t>41071750 - מאיה פוגל ניהול תוכן והפקה בע"מ</t>
  </si>
  <si>
    <t>40299606 - אורות הגליל</t>
  </si>
  <si>
    <t>40019681 - מאיר בילט בע"מ</t>
  </si>
  <si>
    <t>40175469 - נחלת מושבי הגליל - אגודה חקלאית שית</t>
  </si>
  <si>
    <t>40019545 - המרכז הזואולוגי תל אביב-רמת גן בע"מ</t>
  </si>
  <si>
    <t>40019161 - המכללה האקדמית אחוה (ע"ר)</t>
  </si>
  <si>
    <t>40225745 - גולדן קראון תיירות בע"מ</t>
  </si>
  <si>
    <t>40017445 - אוהלי ישראל בע"מ</t>
  </si>
  <si>
    <t>20000169 - מ. מ. מעלה אפרים</t>
  </si>
  <si>
    <t>40454222 - סוירם ניהול עסקים בע"מ</t>
  </si>
  <si>
    <t>40000975 - משה דוד</t>
  </si>
  <si>
    <t>40999239 - קלין מיכל</t>
  </si>
  <si>
    <t>40227782 - מאיה הפקות (חנוך זאבי) בע"מ</t>
  </si>
  <si>
    <t>40300294 - חברת מוסדות חינוך ותרבות ברמת גן מי</t>
  </si>
  <si>
    <t>40518120 - זוארץ הובלות בע"מ</t>
  </si>
  <si>
    <t>41070506 - כהן מרים</t>
  </si>
  <si>
    <t>40492534 - חיים אריה</t>
  </si>
  <si>
    <t>40198130 - אהרון שבתאי הובלות בע"מ</t>
  </si>
  <si>
    <t>40507979 - מיקדן ד' בע"מ</t>
  </si>
  <si>
    <t>40291078 - עמותה ישראלית לייזום בנייה ירוקה וב</t>
  </si>
  <si>
    <t>40016873 - העמותה לקידום החינוך בתל אביב- יפו</t>
  </si>
  <si>
    <t>40001366 - אחים יששכר שרותים והובלות (1994) בע</t>
  </si>
  <si>
    <t>40019224 - מגמה ירוקה (ע"ר)</t>
  </si>
  <si>
    <t>41070475 - פלדה הנס</t>
  </si>
  <si>
    <t>40579035 - לה פמילייה אירועים בע"מ</t>
  </si>
  <si>
    <t>40323478 - ספרות עכשיו - שווק בע"מ</t>
  </si>
  <si>
    <t>40140548 - מסיקה גבי</t>
  </si>
  <si>
    <t>40019262 - מחמל"י (ע"ר)</t>
  </si>
  <si>
    <t>41368623 - נאומבורג ודרורי בע"מ</t>
  </si>
  <si>
    <t>40000493 - מרכז יעקב הרצוג ללימודי יהדות</t>
  </si>
  <si>
    <t>40331121 - אותנטים בע"מ</t>
  </si>
  <si>
    <t>40465782 - א.מ. מניר קפיטריות בע"מ</t>
  </si>
  <si>
    <t>40007035 - קדמא תרבות ובידור בע"מ</t>
  </si>
  <si>
    <t>40388202 - בית מורשת - מעלה אדומים</t>
  </si>
  <si>
    <t>40304615 - גד ראובן</t>
  </si>
  <si>
    <t>40012269 - מסיעי אריה שאשא</t>
  </si>
  <si>
    <t>40377855 - דוד דר בע"מ</t>
  </si>
  <si>
    <t>40278358 - קהילת הדר חיפה (ע"ר)</t>
  </si>
  <si>
    <t>20000007 - מ. מ. יבנאל</t>
  </si>
  <si>
    <t>20000178 - מ. מ. אורנית</t>
  </si>
  <si>
    <t>40442145 - רודיק דפנה</t>
  </si>
  <si>
    <t>41001836 - טאהא צפואת</t>
  </si>
  <si>
    <t>40503766 - בריק קפה - חוף הכרמל בע"מ</t>
  </si>
  <si>
    <t>20000109 - מ. מ. חריש</t>
  </si>
  <si>
    <t>40470148 - סביבה ישראל- מפעלים חינוכיים וקהילת</t>
  </si>
  <si>
    <t>40543681 - מקסי פוד - אקדמית תל אביב יפו בע"מ</t>
  </si>
  <si>
    <t>40577407 - מטעים (שירותי הסעדה) בע"מ</t>
  </si>
  <si>
    <t>40019464 - בוהדאנה גיל</t>
  </si>
  <si>
    <t>20000236 - מ. א. מגילות ים המלח</t>
  </si>
  <si>
    <t>40016935 - מדרשת בית שאן - ללכת בדרכיו</t>
  </si>
  <si>
    <t>40552290 - תשר מוצרי נייר ופרסום בע"מ</t>
  </si>
  <si>
    <t>40000291 - החברה העירונית לתרבות, ספורט ומרכזי</t>
  </si>
  <si>
    <t>40000062 - תיאטרון אורנה פורת לילדים ולנוער</t>
  </si>
  <si>
    <t>40378105 - מטעמי הבית בכרמים בע"מ</t>
  </si>
  <si>
    <t>41386737 - מנדרין צפרירים בע"מ</t>
  </si>
  <si>
    <t>40000297 - מפעלי בית עמנואל (חל"צ)</t>
  </si>
  <si>
    <t>40019265 - ישראל בשביל אופניים- עמותה למען תחב</t>
  </si>
  <si>
    <t>40285488 - חממה אקולוגית עין שמר (ע"ר)</t>
  </si>
  <si>
    <t>40268428 - ע.ר. הדפסות בע"מ</t>
  </si>
  <si>
    <t>40019254 - לטם - טבע נגיש לכולם (ע"ר)</t>
  </si>
  <si>
    <t>40016560 - נאות אפעל בע"מ</t>
  </si>
  <si>
    <t>40010590 - מועב שרותי מזון בע"מ</t>
  </si>
  <si>
    <t>40000243 - אוניברסיטת תל-אביב אגודה.</t>
  </si>
  <si>
    <t>40207024 - לוט עופר</t>
  </si>
  <si>
    <t>20000037 - מ. מ. ביענה</t>
  </si>
  <si>
    <t>41001807 - גנון שלמה</t>
  </si>
  <si>
    <t>41001837 - בריגה יצחק</t>
  </si>
  <si>
    <t>40294211 - ברטוב אייל חיים</t>
  </si>
  <si>
    <t>40164496 - ניומרקט יבוא מוצרי פרסום בע"מ</t>
  </si>
  <si>
    <t>40496271 - מנדרין כרמליה בע"מ</t>
  </si>
  <si>
    <t>40207254 - גני רמת הנדיב בע"מ (חל"צ)</t>
  </si>
  <si>
    <t>40207132 - חנוכה משה</t>
  </si>
  <si>
    <t>40295546 - ראש חוצות (2002) בע"מ</t>
  </si>
  <si>
    <t>41001008 - רוזנר ליאת</t>
  </si>
  <si>
    <t>40185407 - נרזנוי אלכסנדר</t>
  </si>
  <si>
    <t>41067296 - קוואטרו תיירות ויזמות בע"מ</t>
  </si>
  <si>
    <t>40544181 - דיין רונית</t>
  </si>
  <si>
    <t>40000299 - מוזיאון ארץ ישראל - תל - אביב (חל"צ</t>
  </si>
  <si>
    <t>40442244 - פוסטר אסתר</t>
  </si>
  <si>
    <t>40483321 - ג.ד. השכרת ציוד לאירועים (2001) בע"</t>
  </si>
  <si>
    <t>40442249 - נאטור רימה</t>
  </si>
  <si>
    <t>41001838 - אסף לילי</t>
  </si>
  <si>
    <t>41001839 - כנאענה אעלמי נואל</t>
  </si>
  <si>
    <t>41001009 - ע.ש.ש הפקות ואירועים בע"מ</t>
  </si>
  <si>
    <t>40004700 - גן החיות התנכי בירושלים על שם משפחת</t>
  </si>
  <si>
    <t>40016859 - דרור - בתי חינוך ע"ש גימנסיה דרור -</t>
  </si>
  <si>
    <t>40000278 - מינהל קהילתי "יובלים" (חל"צ)</t>
  </si>
  <si>
    <t>40442311 - קרן יעל חנה</t>
  </si>
  <si>
    <t>40235801 - איי 2 זי מזון בע"מ</t>
  </si>
  <si>
    <t>40001270 - מוצאות בע"מ</t>
  </si>
  <si>
    <t>40004237 - רמות ליד אוניברסיטת תל-אביב בעמ</t>
  </si>
  <si>
    <t>40470789 - מעדניית משפחת ששון בע"מ</t>
  </si>
  <si>
    <t>40505944 - שילמן נסטור דוד</t>
  </si>
  <si>
    <t>40379411 - שמיר ארז</t>
  </si>
  <si>
    <t>40009553 - קיבוץ צרעה</t>
  </si>
  <si>
    <t>40442250 - סבן ליאת</t>
  </si>
  <si>
    <t>41001806 - כהן עזריה סגלית</t>
  </si>
  <si>
    <t>40011930 - המוביל הדרומי צביקה (1990) בע"מ</t>
  </si>
  <si>
    <t>40001649 - קיבוץ יגור</t>
  </si>
  <si>
    <t>40325155 - ללוף עמרם שמעון</t>
  </si>
  <si>
    <t>41001332 - ה.ל.א.ה. בע"מ</t>
  </si>
  <si>
    <t>40396969 - אלדד רותם</t>
  </si>
  <si>
    <t>40483322 - בר ערן</t>
  </si>
  <si>
    <t>40004371 - אונית שירותי מחשב בע"מ</t>
  </si>
  <si>
    <t>40000037 - החברה עירונית לתרבות נוער וחוגי ספו</t>
  </si>
  <si>
    <t>40442245 - חאג יחיא חוסני</t>
  </si>
  <si>
    <t>40442251 - אלמוג אורית</t>
  </si>
  <si>
    <t>41001785 - קדוסי אילה</t>
  </si>
  <si>
    <t>41110469 - אגודת ידידי מדעטק- המוזיאון הלאומי</t>
  </si>
  <si>
    <t>40000316 - "אורנים" - המכללה האקדמית לחינוך הת</t>
  </si>
  <si>
    <t>40999450 - כליפה אהוד</t>
  </si>
  <si>
    <t>40001389 - ארבע עונות קייטרינג בבלי שמר בע"מ</t>
  </si>
  <si>
    <t>41001779 - גולן אתי</t>
  </si>
  <si>
    <t>40373275 - טל סווט דליה</t>
  </si>
  <si>
    <t>40993305 - טל אור תהל</t>
  </si>
  <si>
    <t>40816475 - אדרי שמואל חגי</t>
  </si>
  <si>
    <t>40495719 - צוריאל אפרים ישראל</t>
  </si>
  <si>
    <t>40347455 - אביבה ארועים-השכרת ציוד 2003 בע"מ</t>
  </si>
  <si>
    <t>40294187 - לוי-יממורי רן</t>
  </si>
  <si>
    <t>40206910 - בן און אליהוא</t>
  </si>
  <si>
    <t>40347831 - "העמותה לותיקי הגליל"</t>
  </si>
  <si>
    <t>40442252 - ברדוגו שירלי</t>
  </si>
  <si>
    <t>41000848 - איזנברג יאירה</t>
  </si>
  <si>
    <t>40476360 - שלום בועז ניר</t>
  </si>
  <si>
    <t>40362404 - אדר' צבי שפרינגר ניהול פרוייקטים ות</t>
  </si>
  <si>
    <t>40019154 - המכללה האקדמית של תל-אביב-יפו</t>
  </si>
  <si>
    <t>40295652 - סמארט אנד לייט בע"מ</t>
  </si>
  <si>
    <t>40496207 - שמיר ליפשיץ שגית</t>
  </si>
  <si>
    <t>40267197 - שבו אורן נחום</t>
  </si>
  <si>
    <t>40125936 - ברק הדפסות רשת בע"מ</t>
  </si>
  <si>
    <t>40376270 - יוזמת האנרגיה הטובה (ע"ר)</t>
  </si>
  <si>
    <t>40010480 - מסיעי אריה שאשא בע"מ</t>
  </si>
  <si>
    <t>41381809 - חדד יוסי</t>
  </si>
  <si>
    <t>40148721 - יהודה - טל תיקשורת בע"מ</t>
  </si>
  <si>
    <t>41387075 - הוכפלד אבנר</t>
  </si>
  <si>
    <t>40970860 - נוה דניאל</t>
  </si>
  <si>
    <t>40001658 - לביא - קבוצת הפועל המזרחי להתישבות</t>
  </si>
  <si>
    <t>41101679 - תיירות כרמים - אגודה שיתופית חקלאית</t>
  </si>
  <si>
    <t>41057330 - אסולין אורון ומזרחי אל</t>
  </si>
  <si>
    <t>40474928 - לביא אביב</t>
  </si>
  <si>
    <t>40491113 - נגרי יניב</t>
  </si>
  <si>
    <t>40450819 - מימון יואב</t>
  </si>
  <si>
    <t>40015632 - המרכז האקדמי רופין (ע"ר)</t>
  </si>
  <si>
    <t>40410185 - שיוויון וצדק לנכים (ע"ר)</t>
  </si>
  <si>
    <t>40000252 - אתו"ס - החברה לאומנות תרבות וספורט</t>
  </si>
  <si>
    <t>40521664 - יסודות לצמיחה דרור (ע"ר)</t>
  </si>
  <si>
    <t>40376917 - סקג'יו איתן</t>
  </si>
  <si>
    <t>40010122 - דרוקר אריק נתן</t>
  </si>
  <si>
    <t>40395540 - מאיר צ'יזיק אורי</t>
  </si>
  <si>
    <t>40383926 - לוי מתן</t>
  </si>
  <si>
    <t>40371828 - אמיר אהוד עסקים</t>
  </si>
  <si>
    <t>41108345 - קניג שרה</t>
  </si>
  <si>
    <t>40383510 - פישר אורי</t>
  </si>
  <si>
    <t>40294428 - ששון יצחק</t>
  </si>
  <si>
    <t>40485196 - מור פאול דריק</t>
  </si>
  <si>
    <t>41070828 - ברנר אריה</t>
  </si>
  <si>
    <t>41487023 - ריטנר עוז</t>
  </si>
  <si>
    <t>40383927 - הקול פתרונות לארועים</t>
  </si>
  <si>
    <t>40822136 - ליפ שלי</t>
  </si>
  <si>
    <t>40383233 - הררי יפתח</t>
  </si>
  <si>
    <t>40130379 - תלתן ערכות למידה בע"מ</t>
  </si>
  <si>
    <t>41384313 - וטרסקו אור שחר</t>
  </si>
  <si>
    <t>40304729 - י.ס. הזדמנות ציוד לארועים בע"מ</t>
  </si>
  <si>
    <t>40328764 - בנזינו יריב</t>
  </si>
  <si>
    <t>40300268 - חגי עמי</t>
  </si>
  <si>
    <t>40822140 - פנסטר דוד לואנס</t>
  </si>
  <si>
    <t>40268465 - מתוקה - מזון ואירוח בע"מ</t>
  </si>
  <si>
    <t>40000633 - רשת המתנ"סים - קרית מוצקין</t>
  </si>
  <si>
    <t>40494078 - אקולנוע (ע"ר)</t>
  </si>
  <si>
    <t>40375630 - שניר רוהן</t>
  </si>
  <si>
    <t>41053398 - גולדוסר ישראל</t>
  </si>
  <si>
    <t>40948322 - קירשנבאום נועם</t>
  </si>
  <si>
    <t>41477830 - מדואל יהל צביה</t>
  </si>
  <si>
    <t>41439589 - אלימלך אפרת</t>
  </si>
  <si>
    <t>40995886 - שמחי שירלי</t>
  </si>
  <si>
    <t>41099935 - ליפשיץ שלומית יוכבד</t>
  </si>
  <si>
    <t>40452582 - מבט - מודעות בחברה רב-תרבותית (ע"ר)</t>
  </si>
  <si>
    <t>40019239 - המועצה לישראל יפה (ע"ר)</t>
  </si>
  <si>
    <t>41068959 - גולן מתן יעקב</t>
  </si>
  <si>
    <t>40409400 - צבי ליאת ישראלה</t>
  </si>
  <si>
    <t>40440100 - לוסטיג עדי שי</t>
  </si>
  <si>
    <t>נושא משימת תקציב: חינוך</t>
  </si>
  <si>
    <t>החזר ממשרד החינוך</t>
  </si>
  <si>
    <t>נספח התחייבוית שכבר נפתחו במערכת (ושולמו ברובם):</t>
  </si>
  <si>
    <t>הוקצה ועדיין לא נפתחה התחייבות/בוצעה העברה</t>
  </si>
  <si>
    <t>40003256 - החברה הכלכלית לאשקלון בע"מ</t>
  </si>
  <si>
    <t>40939683 - שפיה קליטה ומחזור פסולת בע"מ</t>
  </si>
  <si>
    <t>41127801 - גרין קליטה ומיחזור בע"מ</t>
  </si>
  <si>
    <t>41396964 - גלובל גרין גרופ (אך דוד) בע"מ</t>
  </si>
  <si>
    <t>41397112 - טאהא זאהר</t>
  </si>
  <si>
    <t>41397113 - מ.א. מרעי בע"מ</t>
  </si>
  <si>
    <t>40460362 - טורעאן קליטה ומיחזור בע"מ</t>
  </si>
  <si>
    <t>41397401 - ב.ר.ש.ד פארק מחזור אשדוד בע"מ</t>
  </si>
  <si>
    <t>40197490 - אסיק תשתיות בע"מ</t>
  </si>
  <si>
    <t>41396963 - פארק מחזור לוחמי הגטאות - שותפות מו</t>
  </si>
  <si>
    <t>40208154 - עמיאש מפעל לקליטה, מיון ופינוי פסול</t>
  </si>
  <si>
    <t>40950786 - נגב אקולוגיה -אגודה שיתופית חקלאית</t>
  </si>
  <si>
    <t>41052841 - י.א. מעוף ניהול ואחזקות בע"מ</t>
  </si>
  <si>
    <t>41071179 - בי אן זי בע"מ</t>
  </si>
  <si>
    <t>41070999 - מריצה בע"מ</t>
  </si>
  <si>
    <t>41071000 - טיק-טק איסוף ומיחזור פסולת בע"מ</t>
  </si>
  <si>
    <t>20000060 - מ. מ. סאג'ור</t>
  </si>
  <si>
    <t>40938710 - מובילי הר הנגב בע"מ</t>
  </si>
  <si>
    <t>40376532 - אבי נוביק - שחף תכנון סביבתי בע"מ</t>
  </si>
  <si>
    <t>40571459 - ברנר שמואל</t>
  </si>
  <si>
    <t>40019792 - גיאו - פרוספקט בע"מ</t>
  </si>
  <si>
    <t>40001123 - מוסד שמואל נאמן למחקר מדיניות לאומי</t>
  </si>
  <si>
    <t>נושא משימת תקציב: פסולת בניין</t>
  </si>
  <si>
    <t>עדיין לא נפתחו התחייבויות</t>
  </si>
  <si>
    <t>40004137 - סוכנות היהודית</t>
  </si>
  <si>
    <t>נושא משימת תקציב: בדואים</t>
  </si>
  <si>
    <t>התחייבויות שיצאו עד כה</t>
  </si>
  <si>
    <t>ס"ה תוקצב</t>
  </si>
  <si>
    <t>צריך לצאת</t>
  </si>
  <si>
    <t>פירוט הרשויות הינו כפי המופיע בהחלטת ממשלה 546.</t>
  </si>
  <si>
    <t>פירוט הרשויות</t>
  </si>
  <si>
    <t>הרשויות זהות לאמור בהחלטת ממשלה 546</t>
  </si>
  <si>
    <t>הקצאה זו מיועדת לשדרוג 2 ת"מ ממיינות לטיפול בפסולת מעורבת איזוריות אשר ממוקמות במגזר הלא יהודי ואשר משרתות מקבץ רשויות,בימים אלו אנו מגבשים את האיתורים לסיוע</t>
  </si>
  <si>
    <t>הקצאה זו מיועדת להקמת 3-4 ת"מ מטפלות בגזם וגורטאות איזוריות אשר ישרתו מקבץ רשויות,הקצאה הראשונה מתוך סכום מיועדת לא.ע משולש דרומי ע"ס 10 מלש"ח (ממתין להחלטת הוועדה הבינמשרדית שתתכנס בתאריך 18/7) שתשרת 5 רשויות מקומיות (טירה,גלוגליה,כפר ברא,כפר קאסם,קלנסוואה)</t>
  </si>
  <si>
    <t>הקצאה זו מיועדת לשדרוג חלקי ואיזורי של הטיפול בפסדי"ם,טרם הוחלט על החלוקה</t>
  </si>
  <si>
    <t>הקצאה זו מיועדת ל: הקמת איגוד ערים "עמקים" (חדש) אשר ישרת את ישובי המגזר הלא יהודי שעוטפים את נצרת לדוג' נצרת,דבוריה,איכסאל וכו',סיוע לאיגוד ערים חיפה עבור הרשויות-עוספיא ודלית אל כרמל</t>
  </si>
  <si>
    <t>פירוט בהחלטת ממשלה בדואים צפון</t>
  </si>
  <si>
    <t>20000111 - מ. מ. מיתר</t>
  </si>
  <si>
    <t>20000354 - מ. מ. נאות חובב</t>
  </si>
  <si>
    <t>נושא משימת תקציב: סיוע לישובי הדרום</t>
  </si>
  <si>
    <t>40010965 - קבוצת פארטו בע"מ</t>
  </si>
  <si>
    <t>40164476 - אליאב אורי</t>
  </si>
  <si>
    <t>40009876 - פאהן קנה ניהול בקרה בע"מ</t>
  </si>
  <si>
    <t>40005659 - בן דוד שלוי קופ ושות' רואי חשבון (ב</t>
  </si>
  <si>
    <t>40005659 - ע. בן דוד ושות' רואי חשבון</t>
  </si>
  <si>
    <t>40276336 - אלקלעי מונרוב ושות'</t>
  </si>
  <si>
    <t>נושא משימת תקציב: בקרה</t>
  </si>
  <si>
    <t>40004710 - אירוח הר הכרמל (ניהול) בע"מ</t>
  </si>
  <si>
    <t>40377322 - רתם עירית</t>
  </si>
  <si>
    <t>40225886 - גרוס קלינהנדלר חודק הל</t>
  </si>
  <si>
    <t>40158963 - קיבוץ כרמים</t>
  </si>
  <si>
    <t>40400611 - מיכאלה ודניאל פלודה</t>
  </si>
  <si>
    <t>40515447 - בארי ייעוץ כלכלי בע"מ</t>
  </si>
  <si>
    <t>40407606 - קי.אמ.סי. טכנולוגיות בע"מ</t>
  </si>
  <si>
    <t>40165542 - שלהבת מערכות מידע בע"מ</t>
  </si>
  <si>
    <t>40442200 - שגן הילה</t>
  </si>
  <si>
    <t>40468904 - אנטרופי יועצים בע"מ</t>
  </si>
  <si>
    <t>40364536 - צבן צנובר בע"מ</t>
  </si>
  <si>
    <t>40006936 - דן אנד ברדסטריט (ישראל) בע"מ</t>
  </si>
  <si>
    <t>40015656 - אביב - ניהול הנדסה ומערכות מידע בע"</t>
  </si>
  <si>
    <t>40012248 - מלון מעלה החמישה</t>
  </si>
  <si>
    <t>41056986 - אסכולה יעוץ כלכלי ומימוני בע"מ</t>
  </si>
  <si>
    <t>40242435 - גוטהלף תומר</t>
  </si>
  <si>
    <t>40010874 - יוסי לוי ושות', עורכי-דין</t>
  </si>
  <si>
    <t>10000002 - החשב הכללי</t>
  </si>
  <si>
    <t>40001579 - חברת החשמל לישראל בעמ</t>
  </si>
  <si>
    <t>40548162 - טריסקר אלונה</t>
  </si>
  <si>
    <t>40377960 - א.ח.י. ניהול פרוייקטים תשתיות ואיכו</t>
  </si>
  <si>
    <t>40010572 - אדן טכנולוגיה ויעוץ כלכלי בע"מ</t>
  </si>
  <si>
    <t>40003393 - ענבל חברה לביטוח בע"מ</t>
  </si>
  <si>
    <t>נושא משימת תקציב: פרוייקטורים ויועצים</t>
  </si>
  <si>
    <t>ס"ה</t>
  </si>
  <si>
    <t>40003660 - מרטנס הופמן שירותי מיחשוב בע"מ</t>
  </si>
  <si>
    <t>40003666 - סיסנת - תכנה בע"מ</t>
  </si>
  <si>
    <t>40001205 - מטריקס אי. טי. מערכות מידע מתקדמות</t>
  </si>
  <si>
    <t>40005148 - נס א.ט. בע"מ</t>
  </si>
  <si>
    <t>40001141 - אלעד מערכות תוכנה בע"מ</t>
  </si>
  <si>
    <t>40003644 - אס. קיו. לינק בע"מ</t>
  </si>
  <si>
    <t>40003679 - טלדור יועצים בע"מ</t>
  </si>
  <si>
    <t>50001850 - REED BUSINESS INFORMATION</t>
  </si>
  <si>
    <t>נושא משימת תקציב: מערכות מיחשוב תומכות</t>
  </si>
  <si>
    <t>41091013 - אקו - אנרגיה ישראל בע"מ</t>
  </si>
  <si>
    <t>10000145 - משרד החקלאות</t>
  </si>
  <si>
    <t>40010439 - אלקטרה אנרגיה בע"מ</t>
  </si>
  <si>
    <t>41091014 - ר. ג. א. שרותים ונקיון (ישראל) 1987</t>
  </si>
  <si>
    <t>41091012 - רמים משאבי סביבה - אגודה שיתופית חק</t>
  </si>
  <si>
    <t>40226308 - דור כימיקלים בע"מ</t>
  </si>
  <si>
    <t>נושא משימת תקציב: תמיכות שונות</t>
  </si>
  <si>
    <t>נושא משימת תקציב: סקרים ומחקרים</t>
  </si>
  <si>
    <t>40486921 - טרנס ביו-דיזל בע"מ</t>
  </si>
  <si>
    <t>40172538 - נתיבי ישראל - החברה הלאומית לתשתיות</t>
  </si>
  <si>
    <t>40001708 - אוניברסיטת אריאל בשומרון (ע"ר)</t>
  </si>
  <si>
    <t>40001048 - מוסד הטכניון למחקר ופתוח בעמ</t>
  </si>
  <si>
    <t>40000249 - אוניברסיטת חיפה</t>
  </si>
  <si>
    <t>40464517 - דיזיינר אנרג'י בע"מ</t>
  </si>
  <si>
    <t>40394506 - ע.ב. אנרגיה נקייה בע"מ</t>
  </si>
  <si>
    <t>40010827 - ד.ה.ב. מד בע"מ</t>
  </si>
  <si>
    <t>10000023 - הלשכה המרכזית לסטטיסטיקה</t>
  </si>
  <si>
    <t>40000250 - אוניברסיטת בן גוריון</t>
  </si>
  <si>
    <t>41109870 - אורוז שרותים בעמ</t>
  </si>
  <si>
    <t>40517295 - גרין נט מחזור וטיפול בפסולת בע"מ</t>
  </si>
  <si>
    <t>40572660 - קומפוסט אור בע"מ</t>
  </si>
  <si>
    <t>40210803 - אמניר תעשיות ושרותי סביבה בע"מ</t>
  </si>
  <si>
    <t>נושא משימת תקציב: סבסוד קליטת חומר אורגני מופרד במקור</t>
  </si>
  <si>
    <t>נושא משימת תקציב: קומפסוטציה יישובית</t>
  </si>
  <si>
    <t>20000440 - מ. א. תמר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</si>
</sst>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 &quot;₪&quot;\ * #,##0.00_ ;_ &quot;₪&quot;\ * \-#,##0.00_ ;_ &quot;₪&quot;\ * &quot;-&quot;??_ ;_ @_ "/>
    <numFmt numFmtId="43" formatCode="_ * #,##0.00_ ;_ * \-#,##0.00_ ;_ * &quot;-&quot;??_ ;_ @_ "/>
    <numFmt numFmtId="164" formatCode="_ * #,##0_ ;_ * \-#,##0_ ;_ * &quot;-&quot;??_ ;_ @_ "/>
    <numFmt numFmtId="165" formatCode="General_)"/>
    <numFmt numFmtId="166" formatCode="###,###.##"/>
    <numFmt numFmtId="167" formatCode="&quot;₪&quot;\ #,##0"/>
    <numFmt numFmtId="168" formatCode="0.0"/>
  </numFmts>
  <fonts count="87">
    <font>
      <sz val="11"/>
      <color theme="1"/>
      <name val="Arial"/>
      <family val="2"/>
      <scheme val="minor"/>
    </font>
    <font>
      <sz val="12"/>
      <color theme="1"/>
      <name val="David"/>
      <family val="2"/>
      <charset val="177"/>
    </font>
    <font>
      <sz val="12"/>
      <color theme="1"/>
      <name val="David"/>
      <family val="2"/>
      <charset val="177"/>
    </font>
    <font>
      <sz val="12"/>
      <color theme="1"/>
      <name val="David"/>
      <family val="2"/>
      <charset val="177"/>
    </font>
    <font>
      <sz val="11"/>
      <color theme="1"/>
      <name val="Arial"/>
      <family val="2"/>
      <scheme val="minor"/>
    </font>
    <font>
      <b/>
      <sz val="8"/>
      <color indexed="63"/>
      <name val="Tahoma"/>
      <family val="2"/>
    </font>
    <font>
      <sz val="10"/>
      <name val="Arial"/>
      <family val="2"/>
    </font>
    <font>
      <sz val="8"/>
      <color indexed="63"/>
      <name val="Tahoma"/>
      <family val="2"/>
    </font>
    <font>
      <b/>
      <sz val="8"/>
      <color indexed="8"/>
      <name val="Tahoma"/>
      <family val="2"/>
    </font>
    <font>
      <sz val="9"/>
      <color indexed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Arial"/>
      <family val="2"/>
      <scheme val="minor"/>
    </font>
    <font>
      <sz val="16"/>
      <color theme="1"/>
      <name val="David"/>
      <family val="2"/>
      <charset val="177"/>
    </font>
    <font>
      <b/>
      <sz val="8"/>
      <color indexed="63"/>
      <name val="Tahoma"/>
    </font>
    <font>
      <b/>
      <sz val="8"/>
      <color indexed="8"/>
      <name val="Tahoma"/>
    </font>
    <font>
      <sz val="8"/>
      <color indexed="63"/>
      <name val="Tahoma"/>
    </font>
    <font>
      <sz val="9"/>
      <color indexed="8"/>
      <name val="Arial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11"/>
      <color indexed="9"/>
      <name val="Calibri"/>
      <family val="2"/>
    </font>
    <font>
      <sz val="11"/>
      <color indexed="9"/>
      <name val="Arial"/>
      <family val="2"/>
    </font>
    <font>
      <sz val="11"/>
      <color indexed="20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sz val="11"/>
      <color indexed="8"/>
      <name val="Arial"/>
      <family val="2"/>
      <charset val="177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  <charset val="177"/>
      <scheme val="minor"/>
    </font>
    <font>
      <sz val="9"/>
      <name val="Tahoma (Hebrew)"/>
      <charset val="177"/>
    </font>
    <font>
      <b/>
      <sz val="11"/>
      <color indexed="63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39"/>
      <name val="Arial"/>
      <family val="2"/>
    </font>
    <font>
      <b/>
      <sz val="12"/>
      <color indexed="8"/>
      <name val="Arial"/>
      <family val="2"/>
    </font>
    <font>
      <sz val="14"/>
      <color indexed="48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7"/>
      <name val="Switzerland"/>
      <family val="2"/>
      <charset val="177"/>
    </font>
    <font>
      <sz val="6"/>
      <name val="Switzerland"/>
      <family val="2"/>
      <charset val="177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53"/>
      <name val="Arial"/>
      <family val="2"/>
    </font>
    <font>
      <sz val="11"/>
      <color indexed="17"/>
      <name val="Arial"/>
      <family val="2"/>
    </font>
    <font>
      <sz val="11"/>
      <color indexed="10"/>
      <name val="Arial"/>
      <family val="2"/>
    </font>
    <font>
      <i/>
      <sz val="11"/>
      <color indexed="23"/>
      <name val="Arial"/>
      <family val="2"/>
    </font>
    <font>
      <b/>
      <sz val="15"/>
      <color indexed="62"/>
      <name val="Arial"/>
      <family val="2"/>
    </font>
    <font>
      <b/>
      <sz val="13"/>
      <color indexed="62"/>
      <name val="Arial"/>
      <family val="2"/>
    </font>
    <font>
      <b/>
      <sz val="11"/>
      <color indexed="62"/>
      <name val="Arial"/>
      <family val="2"/>
    </font>
    <font>
      <b/>
      <sz val="18"/>
      <color indexed="62"/>
      <name val="Times New Roman"/>
      <family val="2"/>
    </font>
    <font>
      <sz val="11"/>
      <color indexed="60"/>
      <name val="Arial"/>
      <family val="2"/>
    </font>
    <font>
      <b/>
      <sz val="11"/>
      <color indexed="8"/>
      <name val="Arial"/>
      <family val="2"/>
    </font>
    <font>
      <b/>
      <sz val="11"/>
      <color indexed="63"/>
      <name val="Arial"/>
      <family val="2"/>
    </font>
    <font>
      <sz val="11"/>
      <color indexed="62"/>
      <name val="Arial"/>
      <family val="2"/>
    </font>
    <font>
      <sz val="11"/>
      <color indexed="20"/>
      <name val="Arial"/>
      <family val="2"/>
    </font>
    <font>
      <b/>
      <sz val="11"/>
      <color indexed="9"/>
      <name val="Arial"/>
      <family val="2"/>
    </font>
    <font>
      <sz val="11"/>
      <color indexed="53"/>
      <name val="Arial"/>
      <family val="2"/>
    </font>
    <font>
      <b/>
      <u/>
      <sz val="18"/>
      <color theme="1"/>
      <name val="Arial"/>
      <family val="2"/>
      <scheme val="minor"/>
    </font>
    <font>
      <b/>
      <u/>
      <sz val="16"/>
      <name val="Arial"/>
      <family val="2"/>
      <scheme val="minor"/>
    </font>
    <font>
      <b/>
      <u/>
      <sz val="20"/>
      <color theme="1"/>
      <name val="Arial"/>
      <family val="2"/>
      <scheme val="minor"/>
    </font>
    <font>
      <b/>
      <u/>
      <sz val="22"/>
      <color theme="1"/>
      <name val="Arial"/>
      <family val="2"/>
      <scheme val="minor"/>
    </font>
    <font>
      <b/>
      <sz val="12"/>
      <name val="Arial"/>
      <family val="2"/>
    </font>
    <font>
      <sz val="10"/>
      <name val="Arial"/>
    </font>
    <font>
      <b/>
      <sz val="10"/>
      <name val="Arial"/>
      <family val="2"/>
    </font>
    <font>
      <b/>
      <u/>
      <sz val="20"/>
      <name val="Arial"/>
      <family val="2"/>
    </font>
    <font>
      <sz val="10"/>
      <color rgb="FFFF0000"/>
      <name val="Arial"/>
      <family val="2"/>
    </font>
    <font>
      <b/>
      <i/>
      <sz val="20"/>
      <color theme="1"/>
      <name val="Arial"/>
      <family val="2"/>
      <scheme val="minor"/>
    </font>
    <font>
      <b/>
      <sz val="11"/>
      <color rgb="FFFF0000"/>
      <name val="Arial"/>
      <family val="2"/>
      <scheme val="minor"/>
    </font>
    <font>
      <sz val="10"/>
      <color rgb="FFFF0000"/>
      <name val="Arial"/>
      <family val="2"/>
      <scheme val="minor"/>
    </font>
    <font>
      <b/>
      <sz val="10"/>
      <color rgb="FFFF0000"/>
      <name val="Arial"/>
      <family val="2"/>
      <scheme val="minor"/>
    </font>
    <font>
      <b/>
      <sz val="10"/>
      <color theme="1"/>
      <name val="Arial"/>
      <family val="2"/>
    </font>
    <font>
      <sz val="10"/>
      <name val="Arial"/>
      <family val="2"/>
      <scheme val="minor"/>
    </font>
    <font>
      <sz val="8"/>
      <color theme="1"/>
      <name val="Tahoma"/>
      <family val="2"/>
    </font>
    <font>
      <sz val="8"/>
      <name val="Tahoma"/>
      <family val="2"/>
    </font>
    <font>
      <b/>
      <u/>
      <sz val="16"/>
      <name val="David"/>
      <family val="2"/>
      <charset val="177"/>
    </font>
    <font>
      <sz val="16"/>
      <name val="David"/>
      <family val="2"/>
      <charset val="177"/>
    </font>
    <font>
      <sz val="11"/>
      <color theme="1"/>
      <name val="Calibri"/>
      <family val="2"/>
    </font>
    <font>
      <sz val="7"/>
      <color theme="1"/>
      <name val="Times New Roman"/>
      <family val="1"/>
    </font>
    <font>
      <sz val="11"/>
      <color theme="1"/>
      <name val="David"/>
      <family val="2"/>
      <charset val="177"/>
    </font>
  </fonts>
  <fills count="6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35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47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51"/>
      </patternFill>
    </fill>
    <fill>
      <patternFill patternType="solid">
        <fgColor indexed="46"/>
      </patternFill>
    </fill>
    <fill>
      <patternFill patternType="solid">
        <fgColor indexed="23"/>
      </patternFill>
    </fill>
    <fill>
      <patternFill patternType="solid">
        <fgColor indexed="50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lightUp">
        <fgColor indexed="48"/>
        <bgColor indexed="41"/>
      </patternFill>
    </fill>
    <fill>
      <patternFill patternType="lightUp">
        <fgColor indexed="22"/>
        <bgColor indexed="35"/>
      </patternFill>
    </fill>
    <fill>
      <patternFill patternType="solid">
        <fgColor indexed="41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rgb="FFB8CCE4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399975585192419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42"/>
      </left>
      <right style="thin">
        <color indexed="42"/>
      </right>
      <top style="thin">
        <color indexed="42"/>
      </top>
      <bottom style="thin">
        <color indexed="42"/>
      </bottom>
      <diagonal/>
    </border>
    <border>
      <left style="thin">
        <color indexed="42"/>
      </left>
      <right/>
      <top style="thin">
        <color indexed="42"/>
      </top>
      <bottom style="thin">
        <color indexed="42"/>
      </bottom>
      <diagonal/>
    </border>
    <border>
      <left/>
      <right/>
      <top style="thin">
        <color indexed="42"/>
      </top>
      <bottom style="thin">
        <color indexed="42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5"/>
      </bottom>
      <diagonal/>
    </border>
    <border>
      <left/>
      <right/>
      <top/>
      <bottom style="medium">
        <color indexed="55"/>
      </bottom>
      <diagonal/>
    </border>
    <border>
      <left/>
      <right/>
      <top/>
      <bottom style="double">
        <color indexed="5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42"/>
      </left>
      <right style="medium">
        <color indexed="42"/>
      </right>
      <top style="medium">
        <color indexed="42"/>
      </top>
      <bottom style="thin">
        <color indexed="42"/>
      </bottom>
      <diagonal/>
    </border>
    <border>
      <left style="thin">
        <color indexed="42"/>
      </left>
      <right style="thin">
        <color indexed="42"/>
      </right>
      <top style="medium">
        <color indexed="42"/>
      </top>
      <bottom style="thin">
        <color indexed="42"/>
      </bottom>
      <diagonal/>
    </border>
    <border>
      <left style="medium">
        <color indexed="42"/>
      </left>
      <right style="thin">
        <color indexed="42"/>
      </right>
      <top style="thin">
        <color indexed="42"/>
      </top>
      <bottom style="medium">
        <color indexed="42"/>
      </bottom>
      <diagonal/>
    </border>
    <border>
      <left/>
      <right style="thin">
        <color indexed="42"/>
      </right>
      <top style="thin">
        <color indexed="42"/>
      </top>
      <bottom style="thin">
        <color indexed="42"/>
      </bottom>
      <diagonal/>
    </border>
  </borders>
  <cellStyleXfs count="334">
    <xf numFmtId="0" fontId="0" fillId="0" borderId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3" fillId="0" borderId="0"/>
    <xf numFmtId="43" fontId="3" fillId="0" borderId="0" applyFont="0" applyFill="0" applyBorder="0" applyAlignment="0" applyProtection="0"/>
    <xf numFmtId="0" fontId="6" fillId="0" borderId="0"/>
    <xf numFmtId="0" fontId="2" fillId="0" borderId="0"/>
    <xf numFmtId="43" fontId="2" fillId="0" borderId="0" applyFont="0" applyFill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8" borderId="0" applyNumberFormat="0" applyBorder="0" applyAlignment="0" applyProtection="0"/>
    <xf numFmtId="0" fontId="19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9" fillId="13" borderId="0" applyNumberFormat="0" applyBorder="0" applyAlignment="0" applyProtection="0"/>
    <xf numFmtId="0" fontId="19" fillId="9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3" borderId="0" applyNumberFormat="0" applyBorder="0" applyAlignment="0" applyProtection="0"/>
    <xf numFmtId="0" fontId="19" fillId="16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1" fillId="13" borderId="0" applyNumberFormat="0" applyBorder="0" applyAlignment="0" applyProtection="0"/>
    <xf numFmtId="0" fontId="21" fillId="9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7" borderId="0" applyNumberFormat="0" applyBorder="0" applyAlignment="0" applyProtection="0"/>
    <xf numFmtId="0" fontId="21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3" fillId="11" borderId="17" applyNumberFormat="0" applyAlignment="0" applyProtection="0"/>
    <xf numFmtId="0" fontId="23" fillId="11" borderId="17" applyNumberFormat="0" applyAlignment="0" applyProtection="0"/>
    <xf numFmtId="0" fontId="23" fillId="11" borderId="17" applyNumberFormat="0" applyAlignment="0" applyProtection="0"/>
    <xf numFmtId="0" fontId="24" fillId="22" borderId="18" applyNumberFormat="0" applyAlignment="0" applyProtection="0"/>
    <xf numFmtId="0" fontId="24" fillId="22" borderId="18" applyNumberFormat="0" applyAlignment="0" applyProtection="0"/>
    <xf numFmtId="0" fontId="24" fillId="22" borderId="18" applyNumberFormat="0" applyAlignment="0" applyProtection="0"/>
    <xf numFmtId="43" fontId="2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5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8" fillId="0" borderId="19" applyNumberFormat="0" applyFill="0" applyAlignment="0" applyProtection="0"/>
    <xf numFmtId="0" fontId="28" fillId="0" borderId="19" applyNumberFormat="0" applyFill="0" applyAlignment="0" applyProtection="0"/>
    <xf numFmtId="0" fontId="28" fillId="0" borderId="19" applyNumberFormat="0" applyFill="0" applyAlignment="0" applyProtection="0"/>
    <xf numFmtId="0" fontId="29" fillId="0" borderId="20" applyNumberFormat="0" applyFill="0" applyAlignment="0" applyProtection="0"/>
    <xf numFmtId="0" fontId="29" fillId="0" borderId="20" applyNumberFormat="0" applyFill="0" applyAlignment="0" applyProtection="0"/>
    <xf numFmtId="0" fontId="29" fillId="0" borderId="20" applyNumberFormat="0" applyFill="0" applyAlignment="0" applyProtection="0"/>
    <xf numFmtId="0" fontId="30" fillId="0" borderId="21" applyNumberFormat="0" applyFill="0" applyAlignment="0" applyProtection="0"/>
    <xf numFmtId="0" fontId="30" fillId="0" borderId="21" applyNumberFormat="0" applyFill="0" applyAlignment="0" applyProtection="0"/>
    <xf numFmtId="0" fontId="30" fillId="0" borderId="21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16" borderId="17" applyNumberFormat="0" applyAlignment="0" applyProtection="0"/>
    <xf numFmtId="0" fontId="31" fillId="16" borderId="17" applyNumberFormat="0" applyAlignment="0" applyProtection="0"/>
    <xf numFmtId="0" fontId="31" fillId="16" borderId="17" applyNumberFormat="0" applyAlignment="0" applyProtection="0"/>
    <xf numFmtId="0" fontId="32" fillId="0" borderId="22" applyNumberFormat="0" applyFill="0" applyAlignment="0" applyProtection="0"/>
    <xf numFmtId="0" fontId="32" fillId="0" borderId="22" applyNumberFormat="0" applyFill="0" applyAlignment="0" applyProtection="0"/>
    <xf numFmtId="0" fontId="32" fillId="0" borderId="22" applyNumberFormat="0" applyFill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6" fillId="0" borderId="0" applyNumberFormat="0" applyProtection="0">
      <alignment horizontal="right" vertical="center" indent="1"/>
    </xf>
    <xf numFmtId="0" fontId="6" fillId="0" borderId="0" applyNumberFormat="0" applyProtection="0">
      <alignment horizontal="right" vertical="center" indent="1"/>
    </xf>
    <xf numFmtId="0" fontId="6" fillId="0" borderId="0"/>
    <xf numFmtId="0" fontId="6" fillId="0" borderId="0"/>
    <xf numFmtId="0" fontId="6" fillId="0" borderId="0"/>
    <xf numFmtId="0" fontId="34" fillId="0" borderId="0"/>
    <xf numFmtId="0" fontId="34" fillId="0" borderId="0"/>
    <xf numFmtId="0" fontId="6" fillId="0" borderId="0"/>
    <xf numFmtId="0" fontId="34" fillId="0" borderId="0"/>
    <xf numFmtId="0" fontId="34" fillId="0" borderId="0"/>
    <xf numFmtId="0" fontId="2" fillId="0" borderId="0"/>
    <xf numFmtId="0" fontId="6" fillId="0" borderId="0"/>
    <xf numFmtId="0" fontId="35" fillId="0" borderId="0"/>
    <xf numFmtId="0" fontId="6" fillId="0" borderId="0"/>
    <xf numFmtId="0" fontId="6" fillId="0" borderId="0" applyNumberFormat="0" applyProtection="0">
      <alignment horizontal="right" vertical="center" indent="1"/>
    </xf>
    <xf numFmtId="0" fontId="6" fillId="0" borderId="0" applyNumberFormat="0" applyProtection="0">
      <alignment horizontal="right" vertical="center" indent="1"/>
    </xf>
    <xf numFmtId="0" fontId="6" fillId="0" borderId="0"/>
    <xf numFmtId="0" fontId="4" fillId="0" borderId="0"/>
    <xf numFmtId="0" fontId="2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6" fillId="0" borderId="0"/>
    <xf numFmtId="0" fontId="6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6" fillId="10" borderId="17" applyNumberFormat="0" applyFont="0" applyAlignment="0" applyProtection="0"/>
    <xf numFmtId="0" fontId="6" fillId="10" borderId="17" applyNumberFormat="0" applyFont="0" applyAlignment="0" applyProtection="0"/>
    <xf numFmtId="0" fontId="6" fillId="10" borderId="17" applyNumberFormat="0" applyFont="0" applyAlignment="0" applyProtection="0"/>
    <xf numFmtId="0" fontId="36" fillId="11" borderId="23" applyNumberFormat="0" applyAlignment="0" applyProtection="0"/>
    <xf numFmtId="0" fontId="36" fillId="11" borderId="23" applyNumberFormat="0" applyAlignment="0" applyProtection="0"/>
    <xf numFmtId="0" fontId="36" fillId="11" borderId="23" applyNumberFormat="0" applyAlignment="0" applyProtection="0"/>
    <xf numFmtId="9" fontId="2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" fontId="37" fillId="24" borderId="24" applyNumberFormat="0" applyProtection="0">
      <alignment vertical="center"/>
    </xf>
    <xf numFmtId="4" fontId="38" fillId="25" borderId="23" applyNumberFormat="0" applyProtection="0">
      <alignment vertical="center"/>
    </xf>
    <xf numFmtId="4" fontId="39" fillId="25" borderId="24" applyNumberFormat="0" applyProtection="0">
      <alignment vertical="center"/>
    </xf>
    <xf numFmtId="4" fontId="40" fillId="25" borderId="23" applyNumberFormat="0" applyProtection="0">
      <alignment vertical="center"/>
    </xf>
    <xf numFmtId="4" fontId="37" fillId="25" borderId="24" applyNumberFormat="0" applyProtection="0">
      <alignment horizontal="right" vertical="center" indent="1"/>
    </xf>
    <xf numFmtId="4" fontId="38" fillId="25" borderId="23" applyNumberFormat="0" applyProtection="0">
      <alignment horizontal="left" vertical="center" indent="1"/>
    </xf>
    <xf numFmtId="0" fontId="37" fillId="25" borderId="24" applyNumberFormat="0" applyProtection="0">
      <alignment horizontal="left" vertical="top" indent="1"/>
    </xf>
    <xf numFmtId="4" fontId="38" fillId="25" borderId="23" applyNumberFormat="0" applyProtection="0">
      <alignment horizontal="left" vertical="center" indent="1"/>
    </xf>
    <xf numFmtId="4" fontId="37" fillId="26" borderId="1" applyNumberFormat="0" applyProtection="0">
      <alignment horizontal="right" vertical="center" indent="1"/>
    </xf>
    <xf numFmtId="0" fontId="6" fillId="27" borderId="23" applyNumberFormat="0" applyProtection="0">
      <alignment horizontal="left" vertical="center" indent="1"/>
    </xf>
    <xf numFmtId="0" fontId="6" fillId="27" borderId="23" applyNumberFormat="0" applyProtection="0">
      <alignment horizontal="left" vertical="center" indent="1"/>
    </xf>
    <xf numFmtId="4" fontId="37" fillId="26" borderId="1" applyNumberFormat="0" applyProtection="0">
      <alignment horizontal="right" vertical="center" indent="1"/>
    </xf>
    <xf numFmtId="4" fontId="38" fillId="12" borderId="24" applyNumberFormat="0" applyProtection="0">
      <alignment horizontal="right" vertical="center"/>
    </xf>
    <xf numFmtId="4" fontId="38" fillId="28" borderId="23" applyNumberFormat="0" applyProtection="0">
      <alignment horizontal="right" vertical="center"/>
    </xf>
    <xf numFmtId="4" fontId="38" fillId="9" borderId="24" applyNumberFormat="0" applyProtection="0">
      <alignment horizontal="right" vertical="center"/>
    </xf>
    <xf numFmtId="4" fontId="38" fillId="29" borderId="23" applyNumberFormat="0" applyProtection="0">
      <alignment horizontal="right" vertical="center"/>
    </xf>
    <xf numFmtId="4" fontId="38" fillId="9" borderId="24" applyNumberFormat="0" applyProtection="0">
      <alignment horizontal="right" vertical="center"/>
    </xf>
    <xf numFmtId="4" fontId="38" fillId="18" borderId="24" applyNumberFormat="0" applyProtection="0">
      <alignment horizontal="right" vertical="center"/>
    </xf>
    <xf numFmtId="4" fontId="38" fillId="30" borderId="23" applyNumberFormat="0" applyProtection="0">
      <alignment horizontal="right" vertical="center"/>
    </xf>
    <xf numFmtId="4" fontId="38" fillId="20" borderId="24" applyNumberFormat="0" applyProtection="0">
      <alignment horizontal="right" vertical="center"/>
    </xf>
    <xf numFmtId="4" fontId="38" fillId="31" borderId="23" applyNumberFormat="0" applyProtection="0">
      <alignment horizontal="right" vertical="center"/>
    </xf>
    <xf numFmtId="4" fontId="38" fillId="32" borderId="24" applyNumberFormat="0" applyProtection="0">
      <alignment horizontal="right" vertical="center"/>
    </xf>
    <xf numFmtId="4" fontId="38" fillId="33" borderId="23" applyNumberFormat="0" applyProtection="0">
      <alignment horizontal="right" vertical="center"/>
    </xf>
    <xf numFmtId="4" fontId="38" fillId="34" borderId="24" applyNumberFormat="0" applyProtection="0">
      <alignment horizontal="right" vertical="center"/>
    </xf>
    <xf numFmtId="4" fontId="38" fillId="35" borderId="23" applyNumberFormat="0" applyProtection="0">
      <alignment horizontal="right" vertical="center"/>
    </xf>
    <xf numFmtId="4" fontId="38" fillId="14" borderId="24" applyNumberFormat="0" applyProtection="0">
      <alignment horizontal="right" vertical="center"/>
    </xf>
    <xf numFmtId="4" fontId="38" fillId="36" borderId="23" applyNumberFormat="0" applyProtection="0">
      <alignment horizontal="right" vertical="center"/>
    </xf>
    <xf numFmtId="4" fontId="38" fillId="23" borderId="24" applyNumberFormat="0" applyProtection="0">
      <alignment horizontal="right" vertical="center"/>
    </xf>
    <xf numFmtId="4" fontId="38" fillId="37" borderId="23" applyNumberFormat="0" applyProtection="0">
      <alignment horizontal="right" vertical="center"/>
    </xf>
    <xf numFmtId="4" fontId="38" fillId="38" borderId="24" applyNumberFormat="0" applyProtection="0">
      <alignment horizontal="right" vertical="center"/>
    </xf>
    <xf numFmtId="4" fontId="38" fillId="39" borderId="23" applyNumberFormat="0" applyProtection="0">
      <alignment horizontal="right" vertical="center"/>
    </xf>
    <xf numFmtId="4" fontId="37" fillId="40" borderId="1" applyNumberFormat="0" applyProtection="0">
      <alignment horizontal="right" vertical="center" indent="1"/>
    </xf>
    <xf numFmtId="4" fontId="37" fillId="41" borderId="23" applyNumberFormat="0" applyProtection="0">
      <alignment horizontal="left" vertical="center" indent="1"/>
    </xf>
    <xf numFmtId="4" fontId="37" fillId="40" borderId="1" applyNumberFormat="0" applyProtection="0">
      <alignment horizontal="right" vertical="center" indent="1"/>
    </xf>
    <xf numFmtId="4" fontId="38" fillId="42" borderId="1" applyNumberFormat="0" applyProtection="0">
      <alignment horizontal="right" vertical="center" indent="1"/>
    </xf>
    <xf numFmtId="4" fontId="38" fillId="43" borderId="25" applyNumberFormat="0" applyProtection="0">
      <alignment horizontal="left" vertical="center" indent="1"/>
    </xf>
    <xf numFmtId="4" fontId="38" fillId="42" borderId="1" applyNumberFormat="0" applyProtection="0">
      <alignment horizontal="right" vertical="center" indent="1"/>
    </xf>
    <xf numFmtId="4" fontId="41" fillId="44" borderId="0" applyNumberFormat="0" applyProtection="0">
      <alignment horizontal="left" vertical="center" indent="1"/>
    </xf>
    <xf numFmtId="4" fontId="41" fillId="44" borderId="0" applyNumberFormat="0" applyProtection="0">
      <alignment horizontal="left" vertical="center" indent="1"/>
    </xf>
    <xf numFmtId="4" fontId="38" fillId="45" borderId="24" applyNumberFormat="0" applyProtection="0">
      <alignment horizontal="right" vertical="center"/>
    </xf>
    <xf numFmtId="0" fontId="6" fillId="27" borderId="23" applyNumberFormat="0" applyProtection="0">
      <alignment horizontal="left" vertical="center" indent="1"/>
    </xf>
    <xf numFmtId="0" fontId="6" fillId="27" borderId="23" applyNumberFormat="0" applyProtection="0">
      <alignment horizontal="left" vertical="center" indent="1"/>
    </xf>
    <xf numFmtId="4" fontId="38" fillId="42" borderId="1" applyNumberFormat="0" applyProtection="0">
      <alignment horizontal="right" vertical="center" indent="1"/>
    </xf>
    <xf numFmtId="4" fontId="38" fillId="43" borderId="23" applyNumberFormat="0" applyProtection="0">
      <alignment horizontal="left" vertical="center" indent="1"/>
    </xf>
    <xf numFmtId="4" fontId="38" fillId="42" borderId="1" applyNumberFormat="0" applyProtection="0">
      <alignment horizontal="right" vertical="center" indent="1"/>
    </xf>
    <xf numFmtId="4" fontId="38" fillId="26" borderId="1" applyNumberFormat="0" applyProtection="0">
      <alignment horizontal="right" vertical="center" indent="1"/>
    </xf>
    <xf numFmtId="4" fontId="38" fillId="46" borderId="23" applyNumberFormat="0" applyProtection="0">
      <alignment horizontal="left" vertical="center" indent="1"/>
    </xf>
    <xf numFmtId="4" fontId="38" fillId="26" borderId="1" applyNumberFormat="0" applyProtection="0">
      <alignment horizontal="right" vertical="center" indent="1"/>
    </xf>
    <xf numFmtId="0" fontId="6" fillId="44" borderId="24" applyNumberFormat="0" applyProtection="0">
      <alignment horizontal="right" vertical="center" indent="1"/>
    </xf>
    <xf numFmtId="0" fontId="6" fillId="46" borderId="23" applyNumberFormat="0" applyProtection="0">
      <alignment horizontal="left" vertical="center" indent="1"/>
    </xf>
    <xf numFmtId="0" fontId="6" fillId="46" borderId="23" applyNumberFormat="0" applyProtection="0">
      <alignment horizontal="left" vertical="center" indent="1"/>
    </xf>
    <xf numFmtId="0" fontId="6" fillId="44" borderId="24" applyNumberFormat="0" applyProtection="0">
      <alignment horizontal="right" vertical="center" indent="1"/>
    </xf>
    <xf numFmtId="0" fontId="6" fillId="44" borderId="24" applyNumberFormat="0" applyProtection="0">
      <alignment horizontal="left" vertical="top" indent="1"/>
    </xf>
    <xf numFmtId="0" fontId="6" fillId="46" borderId="23" applyNumberFormat="0" applyProtection="0">
      <alignment horizontal="left" vertical="center" indent="1"/>
    </xf>
    <xf numFmtId="0" fontId="6" fillId="46" borderId="23" applyNumberFormat="0" applyProtection="0">
      <alignment horizontal="left" vertical="center" indent="1"/>
    </xf>
    <xf numFmtId="0" fontId="6" fillId="44" borderId="24" applyNumberFormat="0" applyProtection="0">
      <alignment horizontal="left" vertical="top" indent="1"/>
    </xf>
    <xf numFmtId="0" fontId="6" fillId="26" borderId="24" applyNumberFormat="0" applyProtection="0">
      <alignment horizontal="right" vertical="center" indent="1"/>
    </xf>
    <xf numFmtId="0" fontId="6" fillId="47" borderId="23" applyNumberFormat="0" applyProtection="0">
      <alignment horizontal="left" vertical="center" indent="1"/>
    </xf>
    <xf numFmtId="0" fontId="6" fillId="47" borderId="23" applyNumberFormat="0" applyProtection="0">
      <alignment horizontal="left" vertical="center" indent="1"/>
    </xf>
    <xf numFmtId="0" fontId="6" fillId="26" borderId="24" applyNumberFormat="0" applyProtection="0">
      <alignment horizontal="right" vertical="center" indent="1"/>
    </xf>
    <xf numFmtId="0" fontId="6" fillId="26" borderId="24" applyNumberFormat="0" applyProtection="0">
      <alignment horizontal="left" vertical="top" indent="1"/>
    </xf>
    <xf numFmtId="0" fontId="6" fillId="47" borderId="23" applyNumberFormat="0" applyProtection="0">
      <alignment horizontal="left" vertical="center" indent="1"/>
    </xf>
    <xf numFmtId="0" fontId="6" fillId="47" borderId="23" applyNumberFormat="0" applyProtection="0">
      <alignment horizontal="left" vertical="center" indent="1"/>
    </xf>
    <xf numFmtId="0" fontId="6" fillId="26" borderId="24" applyNumberFormat="0" applyProtection="0">
      <alignment horizontal="left" vertical="top" indent="1"/>
    </xf>
    <xf numFmtId="0" fontId="6" fillId="48" borderId="24" applyNumberFormat="0" applyProtection="0">
      <alignment horizontal="right" vertical="center" indent="1"/>
    </xf>
    <xf numFmtId="0" fontId="6" fillId="49" borderId="23" applyNumberFormat="0" applyProtection="0">
      <alignment horizontal="left" vertical="center" indent="1"/>
    </xf>
    <xf numFmtId="0" fontId="6" fillId="49" borderId="23" applyNumberFormat="0" applyProtection="0">
      <alignment horizontal="left" vertical="center" indent="1"/>
    </xf>
    <xf numFmtId="0" fontId="6" fillId="48" borderId="24" applyNumberFormat="0" applyProtection="0">
      <alignment horizontal="right" vertical="center" indent="1"/>
    </xf>
    <xf numFmtId="0" fontId="6" fillId="48" borderId="24" applyNumberFormat="0" applyProtection="0">
      <alignment horizontal="left" vertical="top" indent="1"/>
    </xf>
    <xf numFmtId="0" fontId="6" fillId="49" borderId="23" applyNumberFormat="0" applyProtection="0">
      <alignment horizontal="left" vertical="center" indent="1"/>
    </xf>
    <xf numFmtId="0" fontId="6" fillId="49" borderId="23" applyNumberFormat="0" applyProtection="0">
      <alignment horizontal="left" vertical="center" indent="1"/>
    </xf>
    <xf numFmtId="0" fontId="6" fillId="48" borderId="24" applyNumberFormat="0" applyProtection="0">
      <alignment horizontal="left" vertical="top" indent="1"/>
    </xf>
    <xf numFmtId="0" fontId="6" fillId="3" borderId="24" applyNumberFormat="0" applyProtection="0">
      <alignment horizontal="right" vertical="center" indent="1"/>
    </xf>
    <xf numFmtId="0" fontId="6" fillId="27" borderId="23" applyNumberFormat="0" applyProtection="0">
      <alignment horizontal="left" vertical="center" indent="1"/>
    </xf>
    <xf numFmtId="0" fontId="6" fillId="27" borderId="23" applyNumberFormat="0" applyProtection="0">
      <alignment horizontal="left" vertical="center" indent="1"/>
    </xf>
    <xf numFmtId="0" fontId="6" fillId="3" borderId="24" applyNumberFormat="0" applyProtection="0">
      <alignment horizontal="right" vertical="center" indent="1"/>
    </xf>
    <xf numFmtId="0" fontId="6" fillId="3" borderId="24" applyNumberFormat="0" applyProtection="0">
      <alignment horizontal="left" vertical="top" indent="1"/>
    </xf>
    <xf numFmtId="0" fontId="6" fillId="27" borderId="23" applyNumberFormat="0" applyProtection="0">
      <alignment horizontal="left" vertical="center" indent="1"/>
    </xf>
    <xf numFmtId="0" fontId="6" fillId="27" borderId="23" applyNumberFormat="0" applyProtection="0">
      <alignment horizontal="left" vertical="center" indent="1"/>
    </xf>
    <xf numFmtId="0" fontId="6" fillId="3" borderId="24" applyNumberFormat="0" applyProtection="0">
      <alignment horizontal="left" vertical="top" indent="1"/>
    </xf>
    <xf numFmtId="0" fontId="6" fillId="0" borderId="0" applyNumberFormat="0" applyProtection="0">
      <alignment horizontal="right" vertical="center" indent="1"/>
    </xf>
    <xf numFmtId="4" fontId="38" fillId="50" borderId="24" applyNumberFormat="0" applyProtection="0">
      <alignment vertical="center"/>
    </xf>
    <xf numFmtId="4" fontId="38" fillId="50" borderId="23" applyNumberFormat="0" applyProtection="0">
      <alignment vertical="center"/>
    </xf>
    <xf numFmtId="4" fontId="40" fillId="50" borderId="24" applyNumberFormat="0" applyProtection="0">
      <alignment vertical="center"/>
    </xf>
    <xf numFmtId="4" fontId="40" fillId="50" borderId="23" applyNumberFormat="0" applyProtection="0">
      <alignment vertical="center"/>
    </xf>
    <xf numFmtId="4" fontId="38" fillId="50" borderId="24" applyNumberFormat="0" applyProtection="0">
      <alignment horizontal="right" vertical="center" indent="1"/>
    </xf>
    <xf numFmtId="4" fontId="38" fillId="50" borderId="23" applyNumberFormat="0" applyProtection="0">
      <alignment horizontal="left" vertical="center" indent="1"/>
    </xf>
    <xf numFmtId="0" fontId="38" fillId="50" borderId="24" applyNumberFormat="0" applyProtection="0">
      <alignment horizontal="left" vertical="top" indent="1"/>
    </xf>
    <xf numFmtId="4" fontId="38" fillId="50" borderId="23" applyNumberFormat="0" applyProtection="0">
      <alignment horizontal="left" vertical="center" indent="1"/>
    </xf>
    <xf numFmtId="4" fontId="38" fillId="42" borderId="24" applyNumberFormat="0" applyProtection="0">
      <alignment horizontal="right" vertical="center"/>
    </xf>
    <xf numFmtId="4" fontId="38" fillId="43" borderId="23" applyNumberFormat="0" applyProtection="0">
      <alignment horizontal="right" vertical="center"/>
    </xf>
    <xf numFmtId="4" fontId="38" fillId="42" borderId="24" applyNumberFormat="0" applyProtection="0">
      <alignment horizontal="right" vertical="center"/>
    </xf>
    <xf numFmtId="4" fontId="40" fillId="42" borderId="24" applyNumberFormat="0" applyProtection="0">
      <alignment horizontal="right" vertical="center"/>
    </xf>
    <xf numFmtId="4" fontId="40" fillId="43" borderId="23" applyNumberFormat="0" applyProtection="0">
      <alignment horizontal="right" vertical="center"/>
    </xf>
    <xf numFmtId="4" fontId="38" fillId="45" borderId="24" applyNumberFormat="0" applyProtection="0">
      <alignment horizontal="right" vertical="center" indent="1"/>
    </xf>
    <xf numFmtId="0" fontId="6" fillId="27" borderId="23" applyNumberFormat="0" applyProtection="0">
      <alignment horizontal="left" vertical="center" indent="1"/>
    </xf>
    <xf numFmtId="0" fontId="6" fillId="27" borderId="23" applyNumberFormat="0" applyProtection="0">
      <alignment horizontal="left" vertical="center" indent="1"/>
    </xf>
    <xf numFmtId="4" fontId="38" fillId="45" borderId="24" applyNumberFormat="0" applyProtection="0">
      <alignment horizontal="right" vertical="center" indent="1"/>
    </xf>
    <xf numFmtId="0" fontId="38" fillId="26" borderId="24" applyNumberFormat="0" applyProtection="0">
      <alignment horizontal="right" vertical="center" wrapText="1" indent="1"/>
    </xf>
    <xf numFmtId="0" fontId="6" fillId="27" borderId="23" applyNumberFormat="0" applyProtection="0">
      <alignment horizontal="left" vertical="center" indent="1"/>
    </xf>
    <xf numFmtId="0" fontId="6" fillId="27" borderId="23" applyNumberFormat="0" applyProtection="0">
      <alignment horizontal="left" vertical="center" indent="1"/>
    </xf>
    <xf numFmtId="0" fontId="38" fillId="26" borderId="24" applyNumberFormat="0" applyProtection="0">
      <alignment horizontal="right" vertical="center" wrapText="1" indent="1"/>
    </xf>
    <xf numFmtId="4" fontId="42" fillId="51" borderId="0" applyNumberFormat="0" applyProtection="0">
      <alignment horizontal="right" vertical="center" indent="1"/>
    </xf>
    <xf numFmtId="0" fontId="43" fillId="0" borderId="0"/>
    <xf numFmtId="4" fontId="42" fillId="51" borderId="0" applyNumberFormat="0" applyProtection="0">
      <alignment horizontal="right" vertical="center" indent="1"/>
    </xf>
    <xf numFmtId="4" fontId="44" fillId="42" borderId="24" applyNumberFormat="0" applyProtection="0">
      <alignment horizontal="right" vertical="center"/>
    </xf>
    <xf numFmtId="4" fontId="44" fillId="43" borderId="23" applyNumberFormat="0" applyProtection="0">
      <alignment horizontal="right" vertical="center"/>
    </xf>
    <xf numFmtId="4" fontId="44" fillId="42" borderId="24" applyNumberFormat="0" applyProtection="0">
      <alignment horizontal="right" vertical="center"/>
    </xf>
    <xf numFmtId="165" fontId="45" fillId="0" borderId="0" applyNumberFormat="0" applyFill="0" applyBorder="0" applyProtection="0"/>
    <xf numFmtId="166" fontId="46" fillId="0" borderId="0" applyNumberFormat="0" applyFill="0" applyBorder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26" applyNumberFormat="0" applyFill="0" applyAlignment="0" applyProtection="0"/>
    <xf numFmtId="0" fontId="48" fillId="0" borderId="26" applyNumberFormat="0" applyFill="0" applyAlignment="0" applyProtection="0"/>
    <xf numFmtId="0" fontId="48" fillId="0" borderId="26" applyNumberFormat="0" applyFill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4" borderId="0" applyNumberFormat="0" applyBorder="0" applyAlignment="0" applyProtection="0"/>
    <xf numFmtId="0" fontId="21" fillId="19" borderId="0" applyNumberFormat="0" applyBorder="0" applyAlignment="0" applyProtection="0"/>
    <xf numFmtId="0" fontId="21" fillId="17" borderId="0" applyNumberFormat="0" applyBorder="0" applyAlignment="0" applyProtection="0"/>
    <xf numFmtId="0" fontId="21" fillId="20" borderId="0" applyNumberFormat="0" applyBorder="0" applyAlignment="0" applyProtection="0"/>
    <xf numFmtId="0" fontId="6" fillId="10" borderId="17" applyNumberFormat="0" applyFont="0" applyAlignment="0" applyProtection="0"/>
    <xf numFmtId="0" fontId="6" fillId="10" borderId="17" applyNumberFormat="0" applyFont="0" applyAlignment="0" applyProtection="0"/>
    <xf numFmtId="0" fontId="50" fillId="11" borderId="17" applyNumberFormat="0" applyAlignment="0" applyProtection="0"/>
    <xf numFmtId="0" fontId="51" fillId="23" borderId="0" applyNumberFormat="0" applyBorder="0" applyAlignment="0" applyProtection="0"/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4" fillId="0" borderId="19" applyNumberFormat="0" applyFill="0" applyAlignment="0" applyProtection="0"/>
    <xf numFmtId="0" fontId="55" fillId="0" borderId="20" applyNumberFormat="0" applyFill="0" applyAlignment="0" applyProtection="0"/>
    <xf numFmtId="0" fontId="56" fillId="0" borderId="21" applyNumberFormat="0" applyFill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8" fillId="24" borderId="0" applyNumberFormat="0" applyBorder="0" applyAlignment="0" applyProtection="0"/>
    <xf numFmtId="0" fontId="59" fillId="0" borderId="26" applyNumberFormat="0" applyFill="0" applyAlignment="0" applyProtection="0"/>
    <xf numFmtId="0" fontId="60" fillId="11" borderId="23" applyNumberFormat="0" applyAlignment="0" applyProtection="0"/>
    <xf numFmtId="0" fontId="61" fillId="16" borderId="17" applyNumberFormat="0" applyAlignment="0" applyProtection="0"/>
    <xf numFmtId="0" fontId="62" fillId="21" borderId="0" applyNumberFormat="0" applyBorder="0" applyAlignment="0" applyProtection="0"/>
    <xf numFmtId="0" fontId="63" fillId="22" borderId="18" applyNumberFormat="0" applyAlignment="0" applyProtection="0"/>
    <xf numFmtId="0" fontId="64" fillId="0" borderId="22" applyNumberFormat="0" applyFill="0" applyAlignment="0" applyProtection="0"/>
    <xf numFmtId="0" fontId="70" fillId="0" borderId="0"/>
    <xf numFmtId="0" fontId="34" fillId="0" borderId="0"/>
    <xf numFmtId="0" fontId="1" fillId="0" borderId="0"/>
    <xf numFmtId="43" fontId="1" fillId="0" borderId="0" applyFont="0" applyFill="0" applyBorder="0" applyAlignment="0" applyProtection="0"/>
    <xf numFmtId="43" fontId="34" fillId="0" borderId="0" applyFont="0" applyFill="0" applyBorder="0" applyAlignment="0" applyProtection="0"/>
  </cellStyleXfs>
  <cellXfs count="241">
    <xf numFmtId="0" fontId="0" fillId="0" borderId="0" xfId="0"/>
    <xf numFmtId="0" fontId="0" fillId="0" borderId="0" xfId="0" applyFill="1"/>
    <xf numFmtId="164" fontId="0" fillId="0" borderId="0" xfId="1" applyNumberFormat="1" applyFont="1"/>
    <xf numFmtId="164" fontId="0" fillId="0" borderId="1" xfId="1" applyNumberFormat="1" applyFont="1" applyBorder="1"/>
    <xf numFmtId="0" fontId="12" fillId="6" borderId="0" xfId="0" applyFont="1" applyFill="1" applyAlignment="1">
      <alignment wrapText="1"/>
    </xf>
    <xf numFmtId="164" fontId="0" fillId="0" borderId="1" xfId="0" applyNumberFormat="1" applyFont="1" applyBorder="1"/>
    <xf numFmtId="0" fontId="12" fillId="0" borderId="10" xfId="0" applyFont="1" applyFill="1" applyBorder="1" applyAlignment="1">
      <alignment horizontal="right"/>
    </xf>
    <xf numFmtId="164" fontId="12" fillId="0" borderId="10" xfId="0" applyNumberFormat="1" applyFont="1" applyBorder="1"/>
    <xf numFmtId="49" fontId="7" fillId="0" borderId="1" xfId="3" applyNumberFormat="1" applyFont="1" applyFill="1" applyBorder="1"/>
    <xf numFmtId="164" fontId="0" fillId="0" borderId="11" xfId="1" applyNumberFormat="1" applyFont="1" applyBorder="1"/>
    <xf numFmtId="0" fontId="0" fillId="0" borderId="1" xfId="0" applyBorder="1"/>
    <xf numFmtId="49" fontId="16" fillId="3" borderId="7" xfId="0" applyNumberFormat="1" applyFont="1" applyFill="1" applyBorder="1"/>
    <xf numFmtId="0" fontId="17" fillId="3" borderId="0" xfId="0" applyFont="1" applyFill="1"/>
    <xf numFmtId="49" fontId="17" fillId="3" borderId="0" xfId="0" applyNumberFormat="1" applyFont="1" applyFill="1"/>
    <xf numFmtId="164" fontId="15" fillId="7" borderId="7" xfId="1" applyNumberFormat="1" applyFont="1" applyFill="1" applyBorder="1"/>
    <xf numFmtId="164" fontId="16" fillId="3" borderId="7" xfId="1" applyNumberFormat="1" applyFont="1" applyFill="1" applyBorder="1"/>
    <xf numFmtId="0" fontId="0" fillId="0" borderId="3" xfId="0" applyFont="1" applyBorder="1" applyAlignment="1">
      <alignment horizontal="right"/>
    </xf>
    <xf numFmtId="0" fontId="0" fillId="0" borderId="27" xfId="0" applyBorder="1"/>
    <xf numFmtId="0" fontId="0" fillId="0" borderId="6" xfId="0" applyBorder="1"/>
    <xf numFmtId="164" fontId="0" fillId="0" borderId="28" xfId="1" applyNumberFormat="1" applyFont="1" applyBorder="1"/>
    <xf numFmtId="0" fontId="0" fillId="0" borderId="3" xfId="0" applyBorder="1"/>
    <xf numFmtId="164" fontId="0" fillId="0" borderId="2" xfId="1" applyNumberFormat="1" applyFont="1" applyBorder="1"/>
    <xf numFmtId="0" fontId="0" fillId="0" borderId="29" xfId="0" applyBorder="1"/>
    <xf numFmtId="164" fontId="0" fillId="0" borderId="4" xfId="1" applyNumberFormat="1" applyFont="1" applyBorder="1"/>
    <xf numFmtId="164" fontId="0" fillId="0" borderId="30" xfId="1" applyNumberFormat="1" applyFont="1" applyBorder="1"/>
    <xf numFmtId="0" fontId="0" fillId="0" borderId="28" xfId="0" applyBorder="1"/>
    <xf numFmtId="164" fontId="0" fillId="0" borderId="33" xfId="1" applyNumberFormat="1" applyFont="1" applyBorder="1"/>
    <xf numFmtId="164" fontId="0" fillId="0" borderId="32" xfId="1" applyNumberFormat="1" applyFont="1" applyBorder="1"/>
    <xf numFmtId="164" fontId="0" fillId="0" borderId="11" xfId="0" applyNumberFormat="1" applyBorder="1"/>
    <xf numFmtId="0" fontId="70" fillId="0" borderId="0" xfId="329"/>
    <xf numFmtId="0" fontId="70" fillId="0" borderId="1" xfId="329" applyBorder="1" applyAlignment="1">
      <alignment horizontal="center"/>
    </xf>
    <xf numFmtId="0" fontId="71" fillId="52" borderId="1" xfId="329" applyFont="1" applyFill="1" applyBorder="1" applyAlignment="1">
      <alignment horizontal="center" vertical="center"/>
    </xf>
    <xf numFmtId="164" fontId="70" fillId="0" borderId="1" xfId="1" applyNumberFormat="1" applyFont="1" applyBorder="1" applyAlignment="1">
      <alignment horizontal="center"/>
    </xf>
    <xf numFmtId="164" fontId="71" fillId="52" borderId="1" xfId="1" applyNumberFormat="1" applyFont="1" applyFill="1" applyBorder="1" applyAlignment="1">
      <alignment horizontal="center" vertical="center"/>
    </xf>
    <xf numFmtId="164" fontId="71" fillId="52" borderId="1" xfId="1" applyNumberFormat="1" applyFont="1" applyFill="1" applyBorder="1" applyAlignment="1">
      <alignment horizontal="center" vertical="center" wrapText="1"/>
    </xf>
    <xf numFmtId="0" fontId="71" fillId="5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7" fontId="0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1" fillId="52" borderId="1" xfId="0" applyFont="1" applyFill="1" applyBorder="1" applyAlignment="1">
      <alignment vertical="center"/>
    </xf>
    <xf numFmtId="0" fontId="71" fillId="52" borderId="5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1" fontId="6" fillId="0" borderId="1" xfId="0" applyNumberFormat="1" applyFont="1" applyFill="1" applyBorder="1" applyAlignment="1">
      <alignment vertical="center" wrapText="1"/>
    </xf>
    <xf numFmtId="167" fontId="6" fillId="0" borderId="1" xfId="0" applyNumberFormat="1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14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4" fontId="0" fillId="53" borderId="0" xfId="0" applyNumberFormat="1" applyFill="1" applyBorder="1" applyAlignment="1">
      <alignment vertical="center"/>
    </xf>
    <xf numFmtId="14" fontId="6" fillId="53" borderId="0" xfId="0" applyNumberFormat="1" applyFont="1" applyFill="1" applyBorder="1" applyAlignment="1">
      <alignment vertical="center"/>
    </xf>
    <xf numFmtId="167" fontId="6" fillId="53" borderId="0" xfId="0" applyNumberFormat="1" applyFont="1" applyFill="1" applyBorder="1" applyAlignment="1">
      <alignment vertical="center"/>
    </xf>
    <xf numFmtId="167" fontId="0" fillId="0" borderId="0" xfId="0" applyNumberFormat="1" applyBorder="1" applyAlignment="1">
      <alignment vertical="center"/>
    </xf>
    <xf numFmtId="0" fontId="6" fillId="0" borderId="0" xfId="146"/>
    <xf numFmtId="0" fontId="34" fillId="0" borderId="15" xfId="330" applyFill="1" applyBorder="1" applyAlignment="1">
      <alignment vertical="top"/>
    </xf>
    <xf numFmtId="3" fontId="34" fillId="0" borderId="15" xfId="330" applyNumberFormat="1" applyFill="1" applyBorder="1" applyAlignment="1">
      <alignment vertical="top"/>
    </xf>
    <xf numFmtId="0" fontId="34" fillId="54" borderId="1" xfId="330" applyFill="1" applyBorder="1" applyAlignment="1">
      <alignment vertical="top"/>
    </xf>
    <xf numFmtId="0" fontId="34" fillId="2" borderId="1" xfId="330" applyFill="1" applyBorder="1" applyAlignment="1">
      <alignment vertical="top"/>
    </xf>
    <xf numFmtId="3" fontId="34" fillId="2" borderId="1" xfId="330" applyNumberFormat="1" applyFill="1" applyBorder="1" applyAlignment="1">
      <alignment horizontal="right" vertical="top"/>
    </xf>
    <xf numFmtId="0" fontId="34" fillId="55" borderId="1" xfId="330" applyFill="1" applyBorder="1" applyAlignment="1">
      <alignment vertical="top"/>
    </xf>
    <xf numFmtId="3" fontId="6" fillId="0" borderId="0" xfId="146" applyNumberFormat="1"/>
    <xf numFmtId="0" fontId="34" fillId="5" borderId="1" xfId="330" applyFill="1" applyBorder="1" applyAlignment="1">
      <alignment vertical="top"/>
    </xf>
    <xf numFmtId="3" fontId="6" fillId="0" borderId="0" xfId="146" applyNumberFormat="1" applyFill="1"/>
    <xf numFmtId="0" fontId="34" fillId="55" borderId="4" xfId="330" applyFill="1" applyBorder="1" applyAlignment="1">
      <alignment vertical="top"/>
    </xf>
    <xf numFmtId="0" fontId="34" fillId="56" borderId="4" xfId="330" applyFill="1" applyBorder="1" applyAlignment="1">
      <alignment vertical="top"/>
    </xf>
    <xf numFmtId="3" fontId="34" fillId="2" borderId="4" xfId="330" applyNumberFormat="1" applyFill="1" applyBorder="1" applyAlignment="1">
      <alignment horizontal="right" vertical="top"/>
    </xf>
    <xf numFmtId="0" fontId="6" fillId="0" borderId="36" xfId="146" applyBorder="1"/>
    <xf numFmtId="0" fontId="6" fillId="2" borderId="0" xfId="146" applyFill="1"/>
    <xf numFmtId="3" fontId="75" fillId="2" borderId="36" xfId="146" applyNumberFormat="1" applyFont="1" applyFill="1" applyBorder="1"/>
    <xf numFmtId="0" fontId="76" fillId="0" borderId="14" xfId="6" applyFont="1" applyFill="1" applyBorder="1"/>
    <xf numFmtId="0" fontId="76" fillId="0" borderId="15" xfId="6" applyFont="1" applyFill="1" applyBorder="1"/>
    <xf numFmtId="0" fontId="77" fillId="0" borderId="15" xfId="6" applyFont="1" applyFill="1" applyBorder="1"/>
    <xf numFmtId="0" fontId="79" fillId="57" borderId="12" xfId="6" applyFont="1" applyFill="1" applyBorder="1"/>
    <xf numFmtId="0" fontId="79" fillId="57" borderId="1" xfId="6" applyFont="1" applyFill="1" applyBorder="1"/>
    <xf numFmtId="0" fontId="79" fillId="2" borderId="1" xfId="6" applyFont="1" applyFill="1" applyBorder="1"/>
    <xf numFmtId="4" fontId="79" fillId="2" borderId="1" xfId="6" applyNumberFormat="1" applyFont="1" applyFill="1" applyBorder="1" applyAlignment="1">
      <alignment horizontal="right"/>
    </xf>
    <xf numFmtId="0" fontId="79" fillId="58" borderId="1" xfId="6" applyFont="1" applyFill="1" applyBorder="1"/>
    <xf numFmtId="4" fontId="79" fillId="58" borderId="1" xfId="6" applyNumberFormat="1" applyFont="1" applyFill="1" applyBorder="1" applyAlignment="1">
      <alignment horizontal="right"/>
    </xf>
    <xf numFmtId="0" fontId="6" fillId="0" borderId="37" xfId="160" applyFill="1" applyBorder="1" applyAlignment="1">
      <alignment vertical="top"/>
    </xf>
    <xf numFmtId="0" fontId="6" fillId="2" borderId="36" xfId="160" applyFont="1" applyFill="1" applyBorder="1" applyAlignment="1">
      <alignment vertical="top"/>
    </xf>
    <xf numFmtId="0" fontId="6" fillId="0" borderId="36" xfId="160" applyFill="1" applyBorder="1" applyAlignment="1">
      <alignment vertical="top"/>
    </xf>
    <xf numFmtId="0" fontId="0" fillId="2" borderId="0" xfId="0" applyFill="1"/>
    <xf numFmtId="4" fontId="78" fillId="2" borderId="0" xfId="0" applyNumberFormat="1" applyFont="1" applyFill="1"/>
    <xf numFmtId="0" fontId="0" fillId="0" borderId="1" xfId="0" applyFont="1" applyBorder="1" applyAlignment="1">
      <alignment horizontal="right"/>
    </xf>
    <xf numFmtId="164" fontId="0" fillId="0" borderId="1" xfId="0" applyNumberFormat="1" applyFont="1" applyBorder="1"/>
    <xf numFmtId="0" fontId="0" fillId="0" borderId="1" xfId="0" applyBorder="1"/>
    <xf numFmtId="0" fontId="1" fillId="0" borderId="1" xfId="331" applyFill="1" applyBorder="1"/>
    <xf numFmtId="0" fontId="1" fillId="2" borderId="1" xfId="331" applyNumberFormat="1" applyFill="1" applyBorder="1"/>
    <xf numFmtId="49" fontId="5" fillId="60" borderId="35" xfId="331" applyNumberFormat="1" applyFont="1" applyFill="1" applyBorder="1" applyAlignment="1"/>
    <xf numFmtId="49" fontId="5" fillId="60" borderId="2" xfId="331" applyNumberFormat="1" applyFont="1" applyFill="1" applyBorder="1" applyAlignment="1"/>
    <xf numFmtId="49" fontId="5" fillId="60" borderId="3" xfId="331" applyNumberFormat="1" applyFont="1" applyFill="1" applyBorder="1" applyAlignment="1"/>
    <xf numFmtId="0" fontId="1" fillId="0" borderId="0" xfId="331" applyFill="1"/>
    <xf numFmtId="49" fontId="7" fillId="0" borderId="1" xfId="331" applyNumberFormat="1" applyFont="1" applyFill="1" applyBorder="1"/>
    <xf numFmtId="49" fontId="5" fillId="0" borderId="1" xfId="331" applyNumberFormat="1" applyFont="1" applyFill="1" applyBorder="1"/>
    <xf numFmtId="0" fontId="5" fillId="0" borderId="1" xfId="3" applyNumberFormat="1" applyFont="1" applyFill="1" applyBorder="1" applyAlignment="1">
      <alignment horizontal="right" wrapText="1"/>
    </xf>
    <xf numFmtId="164" fontId="7" fillId="0" borderId="1" xfId="2" applyNumberFormat="1" applyFont="1" applyFill="1" applyBorder="1"/>
    <xf numFmtId="17" fontId="7" fillId="0" borderId="1" xfId="2" applyNumberFormat="1" applyFont="1" applyFill="1" applyBorder="1"/>
    <xf numFmtId="49" fontId="7" fillId="2" borderId="1" xfId="331" applyNumberFormat="1" applyFont="1" applyFill="1" applyBorder="1"/>
    <xf numFmtId="0" fontId="7" fillId="0" borderId="1" xfId="331" applyNumberFormat="1" applyFont="1" applyFill="1" applyBorder="1"/>
    <xf numFmtId="164" fontId="7" fillId="0" borderId="1" xfId="332" applyNumberFormat="1" applyFont="1" applyFill="1" applyBorder="1"/>
    <xf numFmtId="164" fontId="1" fillId="0" borderId="0" xfId="331" applyNumberFormat="1" applyFill="1"/>
    <xf numFmtId="164" fontId="7" fillId="3" borderId="7" xfId="332" applyNumberFormat="1" applyFont="1" applyFill="1" applyBorder="1"/>
    <xf numFmtId="164" fontId="7" fillId="2" borderId="1" xfId="332" applyNumberFormat="1" applyFont="1" applyFill="1" applyBorder="1"/>
    <xf numFmtId="0" fontId="1" fillId="2" borderId="0" xfId="331" applyFill="1"/>
    <xf numFmtId="43" fontId="7" fillId="0" borderId="1" xfId="332" applyNumberFormat="1" applyFont="1" applyFill="1" applyBorder="1"/>
    <xf numFmtId="164" fontId="1" fillId="2" borderId="0" xfId="331" applyNumberFormat="1" applyFill="1"/>
    <xf numFmtId="164" fontId="7" fillId="61" borderId="1" xfId="332" applyNumberFormat="1" applyFont="1" applyFill="1" applyBorder="1"/>
    <xf numFmtId="49" fontId="7" fillId="62" borderId="1" xfId="331" applyNumberFormat="1" applyFont="1" applyFill="1" applyBorder="1"/>
    <xf numFmtId="164" fontId="7" fillId="53" borderId="1" xfId="332" applyNumberFormat="1" applyFont="1" applyFill="1" applyBorder="1"/>
    <xf numFmtId="49" fontId="7" fillId="4" borderId="1" xfId="331" applyNumberFormat="1" applyFont="1" applyFill="1" applyBorder="1"/>
    <xf numFmtId="0" fontId="7" fillId="4" borderId="1" xfId="331" applyNumberFormat="1" applyFont="1" applyFill="1" applyBorder="1"/>
    <xf numFmtId="164" fontId="7" fillId="4" borderId="1" xfId="332" applyNumberFormat="1" applyFont="1" applyFill="1" applyBorder="1"/>
    <xf numFmtId="0" fontId="1" fillId="4" borderId="0" xfId="331" applyFill="1"/>
    <xf numFmtId="49" fontId="7" fillId="63" borderId="1" xfId="331" applyNumberFormat="1" applyFont="1" applyFill="1" applyBorder="1"/>
    <xf numFmtId="49" fontId="6" fillId="63" borderId="1" xfId="3" applyNumberFormat="1" applyFill="1" applyBorder="1"/>
    <xf numFmtId="164" fontId="7" fillId="63" borderId="1" xfId="332" applyNumberFormat="1" applyFont="1" applyFill="1" applyBorder="1"/>
    <xf numFmtId="0" fontId="1" fillId="63" borderId="0" xfId="331" applyFill="1"/>
    <xf numFmtId="164" fontId="7" fillId="59" borderId="1" xfId="332" applyNumberFormat="1" applyFont="1" applyFill="1" applyBorder="1"/>
    <xf numFmtId="49" fontId="7" fillId="5" borderId="1" xfId="331" applyNumberFormat="1" applyFont="1" applyFill="1" applyBorder="1"/>
    <xf numFmtId="0" fontId="7" fillId="5" borderId="1" xfId="331" applyNumberFormat="1" applyFont="1" applyFill="1" applyBorder="1"/>
    <xf numFmtId="164" fontId="7" fillId="5" borderId="1" xfId="2" applyNumberFormat="1" applyFont="1" applyFill="1" applyBorder="1"/>
    <xf numFmtId="164" fontId="7" fillId="2" borderId="1" xfId="2" applyNumberFormat="1" applyFont="1" applyFill="1" applyBorder="1"/>
    <xf numFmtId="164" fontId="7" fillId="5" borderId="1" xfId="332" applyNumberFormat="1" applyFont="1" applyFill="1" applyBorder="1"/>
    <xf numFmtId="43" fontId="7" fillId="5" borderId="1" xfId="332" applyNumberFormat="1" applyFont="1" applyFill="1" applyBorder="1"/>
    <xf numFmtId="49" fontId="7" fillId="3" borderId="1" xfId="3" applyNumberFormat="1" applyFont="1" applyFill="1" applyBorder="1"/>
    <xf numFmtId="49" fontId="7" fillId="2" borderId="1" xfId="3" applyNumberFormat="1" applyFont="1" applyFill="1" applyBorder="1"/>
    <xf numFmtId="49" fontId="7" fillId="64" borderId="1" xfId="3" applyNumberFormat="1" applyFont="1" applyFill="1" applyBorder="1"/>
    <xf numFmtId="0" fontId="1" fillId="64" borderId="0" xfId="331" applyFill="1"/>
    <xf numFmtId="0" fontId="80" fillId="62" borderId="1" xfId="331" applyFont="1" applyFill="1" applyBorder="1"/>
    <xf numFmtId="0" fontId="80" fillId="62" borderId="1" xfId="331" applyFont="1" applyFill="1" applyBorder="1" applyAlignment="1">
      <alignment horizontal="right" vertical="center" wrapText="1"/>
    </xf>
    <xf numFmtId="0" fontId="81" fillId="62" borderId="1" xfId="331" applyFont="1" applyFill="1" applyBorder="1"/>
    <xf numFmtId="49" fontId="7" fillId="62" borderId="1" xfId="3" applyNumberFormat="1" applyFont="1" applyFill="1" applyBorder="1"/>
    <xf numFmtId="0" fontId="1" fillId="0" borderId="2" xfId="331" applyBorder="1"/>
    <xf numFmtId="14" fontId="7" fillId="0" borderId="1" xfId="331" applyNumberFormat="1" applyFont="1" applyFill="1" applyBorder="1"/>
    <xf numFmtId="0" fontId="1" fillId="0" borderId="2" xfId="331" applyFill="1" applyBorder="1"/>
    <xf numFmtId="3" fontId="13" fillId="0" borderId="1" xfId="331" applyNumberFormat="1" applyFont="1" applyFill="1" applyBorder="1" applyAlignment="1">
      <alignment horizontal="center" vertical="center"/>
    </xf>
    <xf numFmtId="164" fontId="13" fillId="0" borderId="1" xfId="332" applyNumberFormat="1" applyFont="1" applyBorder="1"/>
    <xf numFmtId="0" fontId="80" fillId="0" borderId="1" xfId="331" applyFont="1" applyFill="1" applyBorder="1"/>
    <xf numFmtId="49" fontId="8" fillId="0" borderId="1" xfId="331" applyNumberFormat="1" applyFont="1" applyFill="1" applyBorder="1"/>
    <xf numFmtId="0" fontId="8" fillId="0" borderId="1" xfId="331" applyNumberFormat="1" applyFont="1" applyFill="1" applyBorder="1"/>
    <xf numFmtId="164" fontId="8" fillId="0" borderId="1" xfId="332" applyNumberFormat="1" applyFont="1" applyFill="1" applyBorder="1"/>
    <xf numFmtId="0" fontId="9" fillId="0" borderId="0" xfId="331" applyFont="1" applyFill="1"/>
    <xf numFmtId="0" fontId="9" fillId="0" borderId="0" xfId="331" applyNumberFormat="1" applyFont="1" applyFill="1"/>
    <xf numFmtId="164" fontId="9" fillId="0" borderId="0" xfId="332" applyNumberFormat="1" applyFont="1" applyFill="1"/>
    <xf numFmtId="164" fontId="0" fillId="0" borderId="0" xfId="332" applyNumberFormat="1" applyFont="1" applyFill="1"/>
    <xf numFmtId="164" fontId="0" fillId="0" borderId="0" xfId="332" applyNumberFormat="1" applyFont="1"/>
    <xf numFmtId="49" fontId="9" fillId="0" borderId="0" xfId="331" applyNumberFormat="1" applyFont="1" applyFill="1"/>
    <xf numFmtId="164" fontId="8" fillId="0" borderId="1" xfId="2" applyNumberFormat="1" applyFont="1" applyFill="1" applyBorder="1"/>
    <xf numFmtId="164" fontId="8" fillId="0" borderId="0" xfId="2" applyNumberFormat="1" applyFont="1" applyFill="1" applyBorder="1"/>
    <xf numFmtId="164" fontId="9" fillId="0" borderId="0" xfId="331" applyNumberFormat="1" applyFont="1" applyFill="1"/>
    <xf numFmtId="49" fontId="9" fillId="0" borderId="0" xfId="331" applyNumberFormat="1" applyFont="1" applyFill="1" applyBorder="1"/>
    <xf numFmtId="0" fontId="1" fillId="0" borderId="0" xfId="331" applyNumberFormat="1" applyFill="1"/>
    <xf numFmtId="49" fontId="7" fillId="5" borderId="7" xfId="331" applyNumberFormat="1" applyFont="1" applyFill="1" applyBorder="1"/>
    <xf numFmtId="49" fontId="7" fillId="5" borderId="8" xfId="331" applyNumberFormat="1" applyFont="1" applyFill="1" applyBorder="1"/>
    <xf numFmtId="0" fontId="7" fillId="5" borderId="9" xfId="331" applyNumberFormat="1" applyFont="1" applyFill="1" applyBorder="1"/>
    <xf numFmtId="164" fontId="7" fillId="5" borderId="7" xfId="332" applyNumberFormat="1" applyFont="1" applyFill="1" applyBorder="1"/>
    <xf numFmtId="0" fontId="1" fillId="5" borderId="0" xfId="331" applyFill="1"/>
    <xf numFmtId="164" fontId="0" fillId="5" borderId="0" xfId="332" applyNumberFormat="1" applyFont="1" applyFill="1"/>
    <xf numFmtId="0" fontId="0" fillId="2" borderId="3" xfId="0" applyFont="1" applyFill="1" applyBorder="1" applyAlignment="1">
      <alignment horizontal="right"/>
    </xf>
    <xf numFmtId="164" fontId="0" fillId="2" borderId="1" xfId="0" applyNumberFormat="1" applyFont="1" applyFill="1" applyBorder="1"/>
    <xf numFmtId="0" fontId="82" fillId="0" borderId="1" xfId="0" applyFont="1" applyBorder="1" applyAlignment="1">
      <alignment horizontal="center"/>
    </xf>
    <xf numFmtId="4" fontId="83" fillId="2" borderId="1" xfId="0" applyNumberFormat="1" applyFont="1" applyFill="1" applyBorder="1" applyAlignment="1">
      <alignment horizontal="center"/>
    </xf>
    <xf numFmtId="0" fontId="34" fillId="0" borderId="0" xfId="149"/>
    <xf numFmtId="0" fontId="12" fillId="0" borderId="0" xfId="149" applyFont="1"/>
    <xf numFmtId="164" fontId="12" fillId="0" borderId="0" xfId="149" applyNumberFormat="1" applyFont="1"/>
    <xf numFmtId="164" fontId="0" fillId="0" borderId="1" xfId="333" applyNumberFormat="1" applyFont="1" applyBorder="1"/>
    <xf numFmtId="0" fontId="12" fillId="0" borderId="1" xfId="149" applyFont="1" applyBorder="1"/>
    <xf numFmtId="0" fontId="84" fillId="0" borderId="0" xfId="0" applyFont="1" applyAlignment="1">
      <alignment horizontal="right" vertical="center" readingOrder="2"/>
    </xf>
    <xf numFmtId="49" fontId="5" fillId="7" borderId="39" xfId="0" applyNumberFormat="1" applyFont="1" applyFill="1" applyBorder="1"/>
    <xf numFmtId="49" fontId="7" fillId="3" borderId="7" xfId="0" applyNumberFormat="1" applyFont="1" applyFill="1" applyBorder="1"/>
    <xf numFmtId="49" fontId="8" fillId="7" borderId="7" xfId="0" applyNumberFormat="1" applyFont="1" applyFill="1" applyBorder="1"/>
    <xf numFmtId="0" fontId="9" fillId="3" borderId="0" xfId="0" applyFont="1" applyFill="1"/>
    <xf numFmtId="49" fontId="9" fillId="3" borderId="0" xfId="0" applyNumberFormat="1" applyFont="1" applyFill="1"/>
    <xf numFmtId="164" fontId="7" fillId="3" borderId="7" xfId="1" applyNumberFormat="1" applyFont="1" applyFill="1" applyBorder="1"/>
    <xf numFmtId="164" fontId="8" fillId="7" borderId="7" xfId="1" applyNumberFormat="1" applyFont="1" applyFill="1" applyBorder="1"/>
    <xf numFmtId="49" fontId="5" fillId="7" borderId="39" xfId="0" applyNumberFormat="1" applyFont="1" applyFill="1" applyBorder="1" applyAlignment="1">
      <alignment horizontal="right"/>
    </xf>
    <xf numFmtId="49" fontId="7" fillId="3" borderId="7" xfId="0" applyNumberFormat="1" applyFont="1" applyFill="1" applyBorder="1" applyAlignment="1">
      <alignment horizontal="right"/>
    </xf>
    <xf numFmtId="43" fontId="0" fillId="0" borderId="0" xfId="1" applyNumberFormat="1" applyFont="1"/>
    <xf numFmtId="164" fontId="0" fillId="2" borderId="0" xfId="1" applyNumberFormat="1" applyFont="1" applyFill="1"/>
    <xf numFmtId="164" fontId="9" fillId="3" borderId="0" xfId="1" applyNumberFormat="1" applyFont="1" applyFill="1"/>
    <xf numFmtId="0" fontId="69" fillId="0" borderId="1" xfId="146" applyFont="1" applyBorder="1" applyAlignment="1">
      <alignment wrapText="1"/>
    </xf>
    <xf numFmtId="49" fontId="14" fillId="7" borderId="40" xfId="0" applyNumberFormat="1" applyFont="1" applyFill="1" applyBorder="1"/>
    <xf numFmtId="49" fontId="14" fillId="7" borderId="41" xfId="0" applyNumberFormat="1" applyFont="1" applyFill="1" applyBorder="1"/>
    <xf numFmtId="49" fontId="16" fillId="3" borderId="8" xfId="0" applyNumberFormat="1" applyFont="1" applyFill="1" applyBorder="1"/>
    <xf numFmtId="49" fontId="16" fillId="3" borderId="42" xfId="0" applyNumberFormat="1" applyFont="1" applyFill="1" applyBorder="1"/>
    <xf numFmtId="0" fontId="16" fillId="3" borderId="7" xfId="0" applyFont="1" applyFill="1" applyBorder="1"/>
    <xf numFmtId="49" fontId="15" fillId="7" borderId="8" xfId="0" applyNumberFormat="1" applyFont="1" applyFill="1" applyBorder="1"/>
    <xf numFmtId="49" fontId="15" fillId="7" borderId="42" xfId="0" applyNumberFormat="1" applyFont="1" applyFill="1" applyBorder="1"/>
    <xf numFmtId="0" fontId="15" fillId="7" borderId="7" xfId="0" applyFont="1" applyFill="1" applyBorder="1"/>
    <xf numFmtId="164" fontId="17" fillId="3" borderId="0" xfId="1" applyNumberFormat="1" applyFont="1" applyFill="1"/>
    <xf numFmtId="164" fontId="16" fillId="3" borderId="42" xfId="1" applyNumberFormat="1" applyFont="1" applyFill="1" applyBorder="1"/>
    <xf numFmtId="164" fontId="15" fillId="7" borderId="42" xfId="1" applyNumberFormat="1" applyFont="1" applyFill="1" applyBorder="1"/>
    <xf numFmtId="0" fontId="0" fillId="57" borderId="0" xfId="0" applyFill="1"/>
    <xf numFmtId="164" fontId="0" fillId="57" borderId="0" xfId="0" applyNumberFormat="1" applyFill="1"/>
    <xf numFmtId="0" fontId="17" fillId="3" borderId="0" xfId="329" applyFont="1" applyFill="1"/>
    <xf numFmtId="49" fontId="17" fillId="3" borderId="0" xfId="329" applyNumberFormat="1" applyFont="1" applyFill="1"/>
    <xf numFmtId="49" fontId="15" fillId="7" borderId="42" xfId="329" applyNumberFormat="1" applyFont="1" applyFill="1" applyBorder="1"/>
    <xf numFmtId="49" fontId="15" fillId="7" borderId="8" xfId="329" applyNumberFormat="1" applyFont="1" applyFill="1" applyBorder="1"/>
    <xf numFmtId="49" fontId="16" fillId="3" borderId="42" xfId="329" applyNumberFormat="1" applyFont="1" applyFill="1" applyBorder="1"/>
    <xf numFmtId="49" fontId="16" fillId="3" borderId="8" xfId="329" applyNumberFormat="1" applyFont="1" applyFill="1" applyBorder="1"/>
    <xf numFmtId="49" fontId="16" fillId="3" borderId="7" xfId="329" applyNumberFormat="1" applyFont="1" applyFill="1" applyBorder="1"/>
    <xf numFmtId="49" fontId="14" fillId="7" borderId="41" xfId="329" applyNumberFormat="1" applyFont="1" applyFill="1" applyBorder="1"/>
    <xf numFmtId="49" fontId="14" fillId="7" borderId="40" xfId="329" applyNumberFormat="1" applyFont="1" applyFill="1" applyBorder="1"/>
    <xf numFmtId="168" fontId="0" fillId="0" borderId="1" xfId="0" applyNumberFormat="1" applyBorder="1"/>
    <xf numFmtId="2" fontId="0" fillId="0" borderId="1" xfId="0" applyNumberFormat="1" applyBorder="1"/>
    <xf numFmtId="0" fontId="65" fillId="0" borderId="0" xfId="146" applyFont="1" applyAlignment="1">
      <alignment vertical="top"/>
    </xf>
    <xf numFmtId="0" fontId="65" fillId="0" borderId="16" xfId="146" applyFont="1" applyBorder="1" applyAlignment="1">
      <alignment vertical="top"/>
    </xf>
    <xf numFmtId="0" fontId="34" fillId="0" borderId="1" xfId="330" applyFill="1" applyBorder="1" applyAlignment="1">
      <alignment vertical="top"/>
    </xf>
    <xf numFmtId="3" fontId="34" fillId="0" borderId="1" xfId="330" applyNumberFormat="1" applyFill="1" applyBorder="1" applyAlignment="1">
      <alignment horizontal="right" vertical="top"/>
    </xf>
    <xf numFmtId="0" fontId="6" fillId="0" borderId="0" xfId="146" applyFill="1"/>
    <xf numFmtId="164" fontId="6" fillId="0" borderId="4" xfId="332" applyNumberFormat="1" applyFont="1" applyFill="1" applyBorder="1" applyAlignment="1">
      <alignment horizontal="center" wrapText="1"/>
    </xf>
    <xf numFmtId="164" fontId="6" fillId="0" borderId="5" xfId="332" applyNumberFormat="1" applyFont="1" applyFill="1" applyBorder="1" applyAlignment="1">
      <alignment horizontal="center" wrapText="1"/>
    </xf>
    <xf numFmtId="164" fontId="6" fillId="0" borderId="6" xfId="332" applyNumberFormat="1" applyFont="1" applyFill="1" applyBorder="1" applyAlignment="1">
      <alignment horizontal="center" wrapText="1"/>
    </xf>
    <xf numFmtId="164" fontId="0" fillId="0" borderId="1" xfId="332" applyNumberFormat="1" applyFont="1" applyFill="1" applyBorder="1" applyAlignment="1">
      <alignment horizontal="center" wrapText="1"/>
    </xf>
    <xf numFmtId="164" fontId="0" fillId="2" borderId="1" xfId="332" applyNumberFormat="1" applyFont="1" applyFill="1" applyBorder="1" applyAlignment="1">
      <alignment horizontal="center" wrapText="1"/>
    </xf>
    <xf numFmtId="164" fontId="0" fillId="0" borderId="1" xfId="2" applyNumberFormat="1" applyFont="1" applyFill="1" applyBorder="1" applyAlignment="1">
      <alignment horizontal="center" wrapText="1"/>
    </xf>
    <xf numFmtId="164" fontId="6" fillId="0" borderId="1" xfId="332" applyNumberFormat="1" applyFont="1" applyFill="1" applyBorder="1" applyAlignment="1">
      <alignment horizontal="center" wrapText="1"/>
    </xf>
    <xf numFmtId="0" fontId="1" fillId="2" borderId="0" xfId="331" applyFill="1" applyAlignment="1">
      <alignment horizontal="center" vertical="center" wrapText="1"/>
    </xf>
    <xf numFmtId="0" fontId="72" fillId="0" borderId="30" xfId="329" applyFont="1" applyBorder="1" applyAlignment="1">
      <alignment horizontal="center"/>
    </xf>
    <xf numFmtId="0" fontId="72" fillId="0" borderId="34" xfId="329" applyFont="1" applyBorder="1" applyAlignment="1">
      <alignment horizontal="center"/>
    </xf>
    <xf numFmtId="0" fontId="72" fillId="0" borderId="28" xfId="329" applyFont="1" applyBorder="1" applyAlignment="1">
      <alignment horizontal="center"/>
    </xf>
    <xf numFmtId="0" fontId="72" fillId="0" borderId="13" xfId="329" applyFont="1" applyBorder="1" applyAlignment="1">
      <alignment horizontal="center"/>
    </xf>
    <xf numFmtId="0" fontId="74" fillId="0" borderId="0" xfId="0" applyFont="1" applyAlignment="1">
      <alignment horizontal="center"/>
    </xf>
    <xf numFmtId="0" fontId="83" fillId="0" borderId="38" xfId="0" applyFont="1" applyBorder="1" applyAlignment="1">
      <alignment horizontal="center"/>
    </xf>
    <xf numFmtId="0" fontId="83" fillId="0" borderId="31" xfId="0" applyFont="1" applyBorder="1" applyAlignment="1">
      <alignment horizontal="center"/>
    </xf>
    <xf numFmtId="0" fontId="83" fillId="2" borderId="38" xfId="0" applyFont="1" applyFill="1" applyBorder="1" applyAlignment="1">
      <alignment horizontal="center"/>
    </xf>
    <xf numFmtId="0" fontId="83" fillId="2" borderId="31" xfId="0" applyFont="1" applyFill="1" applyBorder="1" applyAlignment="1">
      <alignment horizontal="center"/>
    </xf>
    <xf numFmtId="0" fontId="12" fillId="0" borderId="0" xfId="146" applyFont="1" applyAlignment="1">
      <alignment horizontal="center" vertical="top"/>
    </xf>
    <xf numFmtId="0" fontId="65" fillId="0" borderId="0" xfId="146" applyFont="1" applyAlignment="1">
      <alignment horizontal="center" vertical="top"/>
    </xf>
    <xf numFmtId="0" fontId="65" fillId="0" borderId="16" xfId="146" applyFont="1" applyBorder="1" applyAlignment="1">
      <alignment horizontal="center" vertical="top"/>
    </xf>
    <xf numFmtId="0" fontId="12" fillId="5" borderId="0" xfId="149" applyFont="1" applyFill="1" applyAlignment="1">
      <alignment horizontal="center"/>
    </xf>
    <xf numFmtId="0" fontId="65" fillId="0" borderId="0" xfId="0" applyFont="1" applyAlignment="1">
      <alignment horizontal="center"/>
    </xf>
    <xf numFmtId="0" fontId="0" fillId="5" borderId="0" xfId="0" applyFill="1" applyAlignment="1">
      <alignment horizontal="center"/>
    </xf>
    <xf numFmtId="0" fontId="67" fillId="0" borderId="0" xfId="0" applyFont="1" applyAlignment="1">
      <alignment horizontal="center"/>
    </xf>
    <xf numFmtId="0" fontId="68" fillId="0" borderId="0" xfId="0" applyFont="1" applyAlignment="1">
      <alignment horizontal="center"/>
    </xf>
    <xf numFmtId="0" fontId="68" fillId="0" borderId="13" xfId="0" applyFont="1" applyBorder="1" applyAlignment="1">
      <alignment horizontal="center"/>
    </xf>
    <xf numFmtId="0" fontId="67" fillId="0" borderId="13" xfId="0" applyFont="1" applyBorder="1" applyAlignment="1">
      <alignment horizontal="center"/>
    </xf>
    <xf numFmtId="0" fontId="66" fillId="0" borderId="0" xfId="0" applyFont="1" applyAlignment="1">
      <alignment horizontal="center" vertical="center"/>
    </xf>
  </cellXfs>
  <cellStyles count="334">
    <cellStyle name="20% - Accent1" xfId="9"/>
    <cellStyle name="20% - Accent1 2" xfId="10"/>
    <cellStyle name="20% - Accent1 3" xfId="11"/>
    <cellStyle name="20% - Accent2" xfId="12"/>
    <cellStyle name="20% - Accent2 2" xfId="13"/>
    <cellStyle name="20% - Accent2 3" xfId="14"/>
    <cellStyle name="20% - Accent3" xfId="15"/>
    <cellStyle name="20% - Accent3 2" xfId="16"/>
    <cellStyle name="20% - Accent3 3" xfId="17"/>
    <cellStyle name="20% - Accent4" xfId="18"/>
    <cellStyle name="20% - Accent4 2" xfId="19"/>
    <cellStyle name="20% - Accent4 3" xfId="20"/>
    <cellStyle name="20% - Accent5" xfId="21"/>
    <cellStyle name="20% - Accent5 2" xfId="22"/>
    <cellStyle name="20% - Accent5 3" xfId="23"/>
    <cellStyle name="20% - Accent6" xfId="24"/>
    <cellStyle name="20% - Accent6 2" xfId="25"/>
    <cellStyle name="20% - Accent6 3" xfId="26"/>
    <cellStyle name="20% - הדגשה1 2" xfId="27"/>
    <cellStyle name="20% - הדגשה2 2" xfId="28"/>
    <cellStyle name="20% - הדגשה3 2" xfId="29"/>
    <cellStyle name="20% - הדגשה4 2" xfId="30"/>
    <cellStyle name="20% - הדגשה5 2" xfId="31"/>
    <cellStyle name="20% - הדגשה6 2" xfId="32"/>
    <cellStyle name="40% - Accent1" xfId="33"/>
    <cellStyle name="40% - Accent1 2" xfId="34"/>
    <cellStyle name="40% - Accent1 3" xfId="35"/>
    <cellStyle name="40% - Accent2" xfId="36"/>
    <cellStyle name="40% - Accent2 2" xfId="37"/>
    <cellStyle name="40% - Accent2 3" xfId="38"/>
    <cellStyle name="40% - Accent3" xfId="39"/>
    <cellStyle name="40% - Accent3 2" xfId="40"/>
    <cellStyle name="40% - Accent3 3" xfId="41"/>
    <cellStyle name="40% - Accent4" xfId="42"/>
    <cellStyle name="40% - Accent4 2" xfId="43"/>
    <cellStyle name="40% - Accent4 3" xfId="44"/>
    <cellStyle name="40% - Accent5" xfId="45"/>
    <cellStyle name="40% - Accent5 2" xfId="46"/>
    <cellStyle name="40% - Accent5 3" xfId="47"/>
    <cellStyle name="40% - Accent6" xfId="48"/>
    <cellStyle name="40% - Accent6 2" xfId="49"/>
    <cellStyle name="40% - Accent6 3" xfId="50"/>
    <cellStyle name="40% - הדגשה1 2" xfId="51"/>
    <cellStyle name="40% - הדגשה2 2" xfId="52"/>
    <cellStyle name="40% - הדגשה3 2" xfId="53"/>
    <cellStyle name="40% - הדגשה4 2" xfId="54"/>
    <cellStyle name="40% - הדגשה5 2" xfId="55"/>
    <cellStyle name="40% - הדגשה6 2" xfId="56"/>
    <cellStyle name="60% - Accent1" xfId="57"/>
    <cellStyle name="60% - Accent1 2" xfId="58"/>
    <cellStyle name="60% - Accent1 3" xfId="59"/>
    <cellStyle name="60% - Accent2" xfId="60"/>
    <cellStyle name="60% - Accent2 2" xfId="61"/>
    <cellStyle name="60% - Accent2 3" xfId="62"/>
    <cellStyle name="60% - Accent3" xfId="63"/>
    <cellStyle name="60% - Accent3 2" xfId="64"/>
    <cellStyle name="60% - Accent3 3" xfId="65"/>
    <cellStyle name="60% - Accent4" xfId="66"/>
    <cellStyle name="60% - Accent4 2" xfId="67"/>
    <cellStyle name="60% - Accent4 3" xfId="68"/>
    <cellStyle name="60% - Accent5" xfId="69"/>
    <cellStyle name="60% - Accent5 2" xfId="70"/>
    <cellStyle name="60% - Accent5 3" xfId="71"/>
    <cellStyle name="60% - Accent6" xfId="72"/>
    <cellStyle name="60% - Accent6 2" xfId="73"/>
    <cellStyle name="60% - Accent6 3" xfId="74"/>
    <cellStyle name="60% - הדגשה1 2" xfId="75"/>
    <cellStyle name="60% - הדגשה2 2" xfId="76"/>
    <cellStyle name="60% - הדגשה3 2" xfId="77"/>
    <cellStyle name="60% - הדגשה4 2" xfId="78"/>
    <cellStyle name="60% - הדגשה5 2" xfId="79"/>
    <cellStyle name="60% - הדגשה6 2" xfId="80"/>
    <cellStyle name="Accent1" xfId="81"/>
    <cellStyle name="Accent1 2" xfId="82"/>
    <cellStyle name="Accent1 3" xfId="83"/>
    <cellStyle name="Accent2" xfId="84"/>
    <cellStyle name="Accent2 2" xfId="85"/>
    <cellStyle name="Accent2 3" xfId="86"/>
    <cellStyle name="Accent3" xfId="87"/>
    <cellStyle name="Accent3 2" xfId="88"/>
    <cellStyle name="Accent3 3" xfId="89"/>
    <cellStyle name="Accent4" xfId="90"/>
    <cellStyle name="Accent4 2" xfId="91"/>
    <cellStyle name="Accent4 3" xfId="92"/>
    <cellStyle name="Accent5" xfId="93"/>
    <cellStyle name="Accent5 2" xfId="94"/>
    <cellStyle name="Accent5 3" xfId="95"/>
    <cellStyle name="Accent6" xfId="96"/>
    <cellStyle name="Accent6 2" xfId="97"/>
    <cellStyle name="Accent6 3" xfId="98"/>
    <cellStyle name="Bad" xfId="99"/>
    <cellStyle name="Bad 2" xfId="100"/>
    <cellStyle name="Bad 3" xfId="101"/>
    <cellStyle name="Calculation" xfId="102"/>
    <cellStyle name="Calculation 2" xfId="103"/>
    <cellStyle name="Calculation 3" xfId="104"/>
    <cellStyle name="Check Cell" xfId="105"/>
    <cellStyle name="Check Cell 2" xfId="106"/>
    <cellStyle name="Check Cell 3" xfId="107"/>
    <cellStyle name="Comma" xfId="1" builtinId="3"/>
    <cellStyle name="Comma 2" xfId="5"/>
    <cellStyle name="Comma 2 2" xfId="108"/>
    <cellStyle name="Comma 2 3" xfId="109"/>
    <cellStyle name="Comma 2 4" xfId="332"/>
    <cellStyle name="Comma 3" xfId="8"/>
    <cellStyle name="Comma 3 2" xfId="110"/>
    <cellStyle name="Comma 4" xfId="111"/>
    <cellStyle name="Comma 4 2" xfId="112"/>
    <cellStyle name="Comma 5" xfId="113"/>
    <cellStyle name="Comma 6" xfId="114"/>
    <cellStyle name="Comma 7" xfId="115"/>
    <cellStyle name="Comma 8" xfId="2"/>
    <cellStyle name="Comma 9" xfId="333"/>
    <cellStyle name="Currency 2" xfId="116"/>
    <cellStyle name="Explanatory Text" xfId="117"/>
    <cellStyle name="Explanatory Text 2" xfId="118"/>
    <cellStyle name="Explanatory Text 3" xfId="119"/>
    <cellStyle name="Good" xfId="120"/>
    <cellStyle name="Good 2" xfId="121"/>
    <cellStyle name="Good 3" xfId="122"/>
    <cellStyle name="Heading 1" xfId="123"/>
    <cellStyle name="Heading 1 2" xfId="124"/>
    <cellStyle name="Heading 1 3" xfId="125"/>
    <cellStyle name="Heading 2" xfId="126"/>
    <cellStyle name="Heading 2 2" xfId="127"/>
    <cellStyle name="Heading 2 3" xfId="128"/>
    <cellStyle name="Heading 3" xfId="129"/>
    <cellStyle name="Heading 3 2" xfId="130"/>
    <cellStyle name="Heading 3 3" xfId="131"/>
    <cellStyle name="Heading 4" xfId="132"/>
    <cellStyle name="Heading 4 2" xfId="133"/>
    <cellStyle name="Heading 4 3" xfId="134"/>
    <cellStyle name="Input" xfId="135"/>
    <cellStyle name="Input 2" xfId="136"/>
    <cellStyle name="Input 3" xfId="137"/>
    <cellStyle name="Linked Cell" xfId="138"/>
    <cellStyle name="Linked Cell 2" xfId="139"/>
    <cellStyle name="Linked Cell 3" xfId="140"/>
    <cellStyle name="Neutral" xfId="141"/>
    <cellStyle name="Neutral 2" xfId="142"/>
    <cellStyle name="Neutral 3" xfId="143"/>
    <cellStyle name="Normal" xfId="0" builtinId="0"/>
    <cellStyle name="Normal 10" xfId="144"/>
    <cellStyle name="Normal 10 2" xfId="145"/>
    <cellStyle name="Normal 11" xfId="146"/>
    <cellStyle name="Normal 11 2" xfId="147"/>
    <cellStyle name="Normal 12" xfId="148"/>
    <cellStyle name="Normal 13" xfId="149"/>
    <cellStyle name="Normal 13 2" xfId="150"/>
    <cellStyle name="Normal 14" xfId="151"/>
    <cellStyle name="Normal 15" xfId="152"/>
    <cellStyle name="Normal 15 2" xfId="153"/>
    <cellStyle name="Normal 16" xfId="154"/>
    <cellStyle name="Normal 17" xfId="3"/>
    <cellStyle name="Normal 18" xfId="155"/>
    <cellStyle name="Normal 19" xfId="329"/>
    <cellStyle name="Normal 2" xfId="4"/>
    <cellStyle name="Normal 2 2" xfId="156"/>
    <cellStyle name="Normal 2 3" xfId="157"/>
    <cellStyle name="Normal 2 4" xfId="158"/>
    <cellStyle name="Normal 2 5" xfId="159"/>
    <cellStyle name="Normal 2 6" xfId="330"/>
    <cellStyle name="Normal 2 7" xfId="331"/>
    <cellStyle name="Normal 3" xfId="6"/>
    <cellStyle name="Normal 4" xfId="7"/>
    <cellStyle name="Normal 4 2" xfId="160"/>
    <cellStyle name="Normal 5" xfId="161"/>
    <cellStyle name="Normal 6" xfId="162"/>
    <cellStyle name="Normal 7" xfId="163"/>
    <cellStyle name="Normal 7 2" xfId="164"/>
    <cellStyle name="Normal 7 2 2" xfId="165"/>
    <cellStyle name="Normal 7 3" xfId="166"/>
    <cellStyle name="Normal 8" xfId="167"/>
    <cellStyle name="Normal 8 2" xfId="168"/>
    <cellStyle name="Normal 9" xfId="169"/>
    <cellStyle name="Normal 9 2" xfId="170"/>
    <cellStyle name="Normal 9 2 2" xfId="171"/>
    <cellStyle name="Normal 9 3" xfId="172"/>
    <cellStyle name="Note" xfId="173"/>
    <cellStyle name="Note 2" xfId="174"/>
    <cellStyle name="Note 3" xfId="175"/>
    <cellStyle name="Output" xfId="176"/>
    <cellStyle name="Output 2" xfId="177"/>
    <cellStyle name="Output 3" xfId="178"/>
    <cellStyle name="Percent 2" xfId="179"/>
    <cellStyle name="Percent 3" xfId="180"/>
    <cellStyle name="Percent 3 2" xfId="181"/>
    <cellStyle name="Percent 4" xfId="182"/>
    <cellStyle name="Percent 4 2" xfId="183"/>
    <cellStyle name="Percent 5" xfId="184"/>
    <cellStyle name="Percent 6" xfId="185"/>
    <cellStyle name="SAPBEXaggData" xfId="186"/>
    <cellStyle name="SAPBEXaggData 2" xfId="187"/>
    <cellStyle name="SAPBEXaggDataEmph" xfId="188"/>
    <cellStyle name="SAPBEXaggDataEmph 2" xfId="189"/>
    <cellStyle name="SAPBEXaggItem" xfId="190"/>
    <cellStyle name="SAPBEXaggItem 2" xfId="191"/>
    <cellStyle name="SAPBEXaggItemX" xfId="192"/>
    <cellStyle name="SAPBEXaggItemX 2" xfId="193"/>
    <cellStyle name="SAPBEXchaText" xfId="194"/>
    <cellStyle name="SAPBEXchaText 2" xfId="195"/>
    <cellStyle name="SAPBEXchaText 2 2" xfId="196"/>
    <cellStyle name="SAPBEXchaText_10315.1.12" xfId="197"/>
    <cellStyle name="SAPBEXexcBad7" xfId="198"/>
    <cellStyle name="SAPBEXexcBad7 2" xfId="199"/>
    <cellStyle name="SAPBEXexcBad8" xfId="200"/>
    <cellStyle name="SAPBEXexcBad8 2" xfId="201"/>
    <cellStyle name="SAPBEXexcBad8_10315.1.12" xfId="202"/>
    <cellStyle name="SAPBEXexcBad9" xfId="203"/>
    <cellStyle name="SAPBEXexcBad9 2" xfId="204"/>
    <cellStyle name="SAPBEXexcCritical4" xfId="205"/>
    <cellStyle name="SAPBEXexcCritical4 2" xfId="206"/>
    <cellStyle name="SAPBEXexcCritical5" xfId="207"/>
    <cellStyle name="SAPBEXexcCritical5 2" xfId="208"/>
    <cellStyle name="SAPBEXexcCritical6" xfId="209"/>
    <cellStyle name="SAPBEXexcCritical6 2" xfId="210"/>
    <cellStyle name="SAPBEXexcGood1" xfId="211"/>
    <cellStyle name="SAPBEXexcGood1 2" xfId="212"/>
    <cellStyle name="SAPBEXexcGood2" xfId="213"/>
    <cellStyle name="SAPBEXexcGood2 2" xfId="214"/>
    <cellStyle name="SAPBEXexcGood3" xfId="215"/>
    <cellStyle name="SAPBEXexcGood3 2" xfId="216"/>
    <cellStyle name="SAPBEXfilterDrill" xfId="217"/>
    <cellStyle name="SAPBEXfilterDrill 2" xfId="218"/>
    <cellStyle name="SAPBEXfilterDrill_10315.1.12" xfId="219"/>
    <cellStyle name="SAPBEXfilterItem" xfId="220"/>
    <cellStyle name="SAPBEXfilterItem 2" xfId="221"/>
    <cellStyle name="SAPBEXfilterItem_10315.1.12" xfId="222"/>
    <cellStyle name="SAPBEXfilterText" xfId="223"/>
    <cellStyle name="SAPBEXfilterText 2" xfId="224"/>
    <cellStyle name="SAPBEXformats" xfId="225"/>
    <cellStyle name="SAPBEXformats 2" xfId="226"/>
    <cellStyle name="SAPBEXformats 2 2" xfId="227"/>
    <cellStyle name="SAPBEXheaderItem" xfId="228"/>
    <cellStyle name="SAPBEXheaderItem 2" xfId="229"/>
    <cellStyle name="SAPBEXheaderItem_10315.1.12" xfId="230"/>
    <cellStyle name="SAPBEXheaderText" xfId="231"/>
    <cellStyle name="SAPBEXheaderText 2" xfId="232"/>
    <cellStyle name="SAPBEXheaderText_10315.1.12" xfId="233"/>
    <cellStyle name="SAPBEXHLevel0" xfId="234"/>
    <cellStyle name="SAPBEXHLevel0 2" xfId="235"/>
    <cellStyle name="SAPBEXHLevel0 2 2" xfId="236"/>
    <cellStyle name="SAPBEXHLevel0 3" xfId="237"/>
    <cellStyle name="SAPBEXHLevel0X" xfId="238"/>
    <cellStyle name="SAPBEXHLevel0X 2" xfId="239"/>
    <cellStyle name="SAPBEXHLevel0X 2 2" xfId="240"/>
    <cellStyle name="SAPBEXHLevel0X 3" xfId="241"/>
    <cellStyle name="SAPBEXHLevel1" xfId="242"/>
    <cellStyle name="SAPBEXHLevel1 2" xfId="243"/>
    <cellStyle name="SAPBEXHLevel1 2 2" xfId="244"/>
    <cellStyle name="SAPBEXHLevel1 3" xfId="245"/>
    <cellStyle name="SAPBEXHLevel1X" xfId="246"/>
    <cellStyle name="SAPBEXHLevel1X 2" xfId="247"/>
    <cellStyle name="SAPBEXHLevel1X 2 2" xfId="248"/>
    <cellStyle name="SAPBEXHLevel1X 3" xfId="249"/>
    <cellStyle name="SAPBEXHLevel2" xfId="250"/>
    <cellStyle name="SAPBEXHLevel2 2" xfId="251"/>
    <cellStyle name="SAPBEXHLevel2 2 2" xfId="252"/>
    <cellStyle name="SAPBEXHLevel2 3" xfId="253"/>
    <cellStyle name="SAPBEXHLevel2X" xfId="254"/>
    <cellStyle name="SAPBEXHLevel2X 2" xfId="255"/>
    <cellStyle name="SAPBEXHLevel2X 2 2" xfId="256"/>
    <cellStyle name="SAPBEXHLevel2X 3" xfId="257"/>
    <cellStyle name="SAPBEXHLevel3" xfId="258"/>
    <cellStyle name="SAPBEXHLevel3 2" xfId="259"/>
    <cellStyle name="SAPBEXHLevel3 2 2" xfId="260"/>
    <cellStyle name="SAPBEXHLevel3 3" xfId="261"/>
    <cellStyle name="SAPBEXHLevel3X" xfId="262"/>
    <cellStyle name="SAPBEXHLevel3X 2" xfId="263"/>
    <cellStyle name="SAPBEXHLevel3X 2 2" xfId="264"/>
    <cellStyle name="SAPBEXHLevel3X 3" xfId="265"/>
    <cellStyle name="SAPBEXinputData" xfId="266"/>
    <cellStyle name="SAPBEXresData" xfId="267"/>
    <cellStyle name="SAPBEXresData 2" xfId="268"/>
    <cellStyle name="SAPBEXresDataEmph" xfId="269"/>
    <cellStyle name="SAPBEXresDataEmph 2" xfId="270"/>
    <cellStyle name="SAPBEXresItem" xfId="271"/>
    <cellStyle name="SAPBEXresItem 2" xfId="272"/>
    <cellStyle name="SAPBEXresItemX" xfId="273"/>
    <cellStyle name="SAPBEXresItemX 2" xfId="274"/>
    <cellStyle name="SAPBEXstdData" xfId="275"/>
    <cellStyle name="SAPBEXstdData 2" xfId="276"/>
    <cellStyle name="SAPBEXstdData_10315.1.12" xfId="277"/>
    <cellStyle name="SAPBEXstdDataEmph" xfId="278"/>
    <cellStyle name="SAPBEXstdDataEmph 2" xfId="279"/>
    <cellStyle name="SAPBEXstdItem" xfId="280"/>
    <cellStyle name="SAPBEXstdItem 2" xfId="281"/>
    <cellStyle name="SAPBEXstdItem 2 2" xfId="282"/>
    <cellStyle name="SAPBEXstdItem_10315.1.12" xfId="283"/>
    <cellStyle name="SAPBEXstdItemX" xfId="284"/>
    <cellStyle name="SAPBEXstdItemX 2" xfId="285"/>
    <cellStyle name="SAPBEXstdItemX 2 2" xfId="286"/>
    <cellStyle name="SAPBEXstdItemX_10315.1.12" xfId="287"/>
    <cellStyle name="SAPBEXtitle" xfId="288"/>
    <cellStyle name="SAPBEXtitle 2" xfId="289"/>
    <cellStyle name="SAPBEXtitle_10315.1.12" xfId="290"/>
    <cellStyle name="SAPBEXundefined" xfId="291"/>
    <cellStyle name="SAPBEXundefined 2" xfId="292"/>
    <cellStyle name="SAPBEXundefined_10315.1.12" xfId="293"/>
    <cellStyle name="Sub_head" xfId="294"/>
    <cellStyle name="Text" xfId="295"/>
    <cellStyle name="Title" xfId="296"/>
    <cellStyle name="Title 2" xfId="297"/>
    <cellStyle name="Title 3" xfId="298"/>
    <cellStyle name="Total" xfId="299"/>
    <cellStyle name="Total 2" xfId="300"/>
    <cellStyle name="Total 3" xfId="301"/>
    <cellStyle name="Warning Text" xfId="302"/>
    <cellStyle name="Warning Text 2" xfId="303"/>
    <cellStyle name="Warning Text 3" xfId="304"/>
    <cellStyle name="הדגשה1 2" xfId="305"/>
    <cellStyle name="הדגשה2 2" xfId="306"/>
    <cellStyle name="הדגשה3 2" xfId="307"/>
    <cellStyle name="הדגשה4 2" xfId="308"/>
    <cellStyle name="הדגשה5 2" xfId="309"/>
    <cellStyle name="הדגשה6 2" xfId="310"/>
    <cellStyle name="הערה 2" xfId="311"/>
    <cellStyle name="הערה 2 2" xfId="312"/>
    <cellStyle name="חישוב 2" xfId="313"/>
    <cellStyle name="טוב 2" xfId="314"/>
    <cellStyle name="טקסט אזהרה 2" xfId="315"/>
    <cellStyle name="טקסט הסברי 2" xfId="316"/>
    <cellStyle name="כותרת 1 2" xfId="317"/>
    <cellStyle name="כותרת 2 2" xfId="318"/>
    <cellStyle name="כותרת 3 2" xfId="319"/>
    <cellStyle name="כותרת 4 2" xfId="320"/>
    <cellStyle name="כותרת 5" xfId="321"/>
    <cellStyle name="ניטראלי 2" xfId="322"/>
    <cellStyle name="סה&quot;כ 2" xfId="323"/>
    <cellStyle name="פלט 2" xfId="324"/>
    <cellStyle name="קלט 2" xfId="325"/>
    <cellStyle name="רע 2" xfId="326"/>
    <cellStyle name="תא מסומן 2" xfId="327"/>
    <cellStyle name="תא מקושר 2" xfId="328"/>
  </cellStyles>
  <dxfs count="48">
    <dxf>
      <numFmt numFmtId="164" formatCode="_ * #,##0_ ;_ * \-#,##0_ ;_ * &quot;-&quot;??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164" formatCode="_ * #,##0_ ;_ * \-#,##0_ ;_ * &quot;-&quot;??_ ;_ @_ "/>
    </dxf>
    <dxf>
      <numFmt numFmtId="164" formatCode="_ * #,##0_ ;_ * \-#,##0_ ;_ * &quot;-&quot;??_ ;_ @_ "/>
    </dxf>
    <dxf>
      <numFmt numFmtId="164" formatCode="_ * #,##0_ ;_ * \-#,##0_ ;_ * &quot;-&quot;??_ ;_ @_ "/>
    </dxf>
    <dxf>
      <numFmt numFmtId="164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164" formatCode="_ * #,##0_ ;_ * \-#,##0_ ;_ * &quot;-&quot;??_ ;_ @_ "/>
    </dxf>
    <dxf>
      <numFmt numFmtId="164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64" formatCode="_ * #,##0_ ;_ * \-#,##0_ ;_ * &quot;-&quot;??_ ;_ @_ 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64" formatCode="_ * #,##0_ ;_ * \-#,##0_ ;_ * &quot;-&quot;??_ ;_ @_ 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numFmt numFmtId="164" formatCode="_ * #,##0_ ;_ * \-#,##0_ ;_ * &quot;-&quot;??_ ;_ @_ "/>
    </dxf>
    <dxf>
      <numFmt numFmtId="164" formatCode="_ * #,##0_ ;_ * \-#,##0_ ;_ * &quot;-&quot;??_ ;_ @_ "/>
    </dxf>
    <dxf>
      <numFmt numFmtId="164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_ * #,##0_ ;_ * \-#,##0_ ;_ * &quot;-&quot;??_ ;_ @_ "/>
    </dxf>
    <dxf>
      <numFmt numFmtId="164" formatCode="_ * #,##0_ ;_ * \-#,##0_ ;_ * &quot;-&quot;??_ ;_ @_ 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2.xml"/><Relationship Id="rId32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Relationship Id="rId30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iva.gov.il\&#1513;&#1497;&#1512;&#1500;&#1497;\&#1511;&#1512;&#1503;%20&#1492;&#1504;&#1497;&#1511;&#1497;&#1493;&#1503;\2017\&#1514;&#1494;&#1512;&#1497;&#1501;%202017\&#1514;&#1494;&#1512;&#1497;&#1501;%202017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iva.gov.il\&#1513;&#1497;&#1512;&#1500;&#1497;\&#1511;&#1512;&#1503;%20&#1492;&#1504;&#1497;&#1511;&#1497;&#1493;&#1503;\&#1508;&#1512;&#1493;&#1497;&#1497;&#1511;&#1496;&#1497;&#1501;%20&#1506;&#1497;&#1511;&#1512;&#1497;&#1497;&#1501;%20&#1511;&#1512;&#1503;%20&#1492;&#1504;&#1497;&#1511;&#1497;&#1493;&#1503;\&#1505;&#1489;&#1497;&#1489;&#1492;%20&#1513;&#1493;&#1493;&#1492;%20&#1502;&#1497;&#1506;&#1493;&#1496;&#1497;&#1501;\&#1488;&#1497;&#1513;&#1493;&#1512;&#1497;%20&#1514;&#1511;&#1510;&#1497;&#1489;%20&#1500;&#1504;&#1493;&#1513;&#1488;%20&#1492;&#1502;&#1497;&#1506;&#1493;&#1496;&#1497;&#1501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iva.gov.il\&#1513;&#1497;&#1512;&#1500;&#1497;\&#1511;&#1512;&#1503;%20&#1492;&#1504;&#1497;&#1511;&#1497;&#1493;&#1503;\&#1508;&#1512;&#1493;&#1497;&#1497;&#1511;&#1496;&#1497;&#1501;%20&#1506;&#1497;&#1511;&#1512;&#1497;&#1497;&#1501;%20&#1511;&#1512;&#1503;%20&#1492;&#1504;&#1497;&#1511;&#1497;&#1493;&#1503;\&#1505;&#1489;&#1497;&#1489;&#1492;%20&#1513;&#1493;&#1493;&#1492;%20&#1502;&#1497;&#1506;&#1493;&#1496;&#1497;&#1501;\&#1514;&#1493;&#1499;&#1504;&#1497;&#1514;%20&#1514;&#1511;&#1510;&#1497;&#1489;&#1497;&#1514;-&#1505;&#1489;&#1497;&#1489;&#1492;%20&#1513;&#1493;&#1493;&#1492;%2012.2.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ללא איוש"/>
      <sheetName val="איוש"/>
      <sheetName val="פירוט המשימות"/>
      <sheetName val="16"/>
      <sheetName val="איתנית"/>
      <sheetName val="הכנסות 2007-2018"/>
      <sheetName val="103-2016"/>
      <sheetName val="הכנסות"/>
      <sheetName val="ינואר עד יוני 2016"/>
    </sheetNames>
    <sheetDataSet>
      <sheetData sheetId="0"/>
      <sheetData sheetId="1"/>
      <sheetData sheetId="2">
        <row r="3">
          <cell r="C3">
            <v>0</v>
          </cell>
        </row>
      </sheetData>
      <sheetData sheetId="3">
        <row r="1">
          <cell r="B1">
            <v>1</v>
          </cell>
          <cell r="C1">
            <v>2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17</v>
          </cell>
          <cell r="S1">
            <v>18</v>
          </cell>
          <cell r="T1">
            <v>19</v>
          </cell>
          <cell r="U1">
            <v>20</v>
          </cell>
          <cell r="V1">
            <v>21</v>
          </cell>
          <cell r="W1">
            <v>22</v>
          </cell>
          <cell r="X1">
            <v>23</v>
          </cell>
          <cell r="Y1">
            <v>24</v>
          </cell>
          <cell r="Z1">
            <v>25</v>
          </cell>
          <cell r="AA1">
            <v>26</v>
          </cell>
          <cell r="AB1">
            <v>27</v>
          </cell>
          <cell r="AC1">
            <v>28</v>
          </cell>
          <cell r="AD1">
            <v>29</v>
          </cell>
          <cell r="AE1">
            <v>30</v>
          </cell>
          <cell r="AF1">
            <v>31</v>
          </cell>
          <cell r="AG1">
            <v>32</v>
          </cell>
          <cell r="AH1">
            <v>33</v>
          </cell>
          <cell r="AI1">
            <v>34</v>
          </cell>
          <cell r="AJ1">
            <v>35</v>
          </cell>
          <cell r="AK1">
            <v>36</v>
          </cell>
        </row>
        <row r="2"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 t="str">
            <v>שנת התשלום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T2" t="str">
            <v>ס"ה התחייבויות ותשלומים עד סוף 2015</v>
          </cell>
          <cell r="U2" t="str">
            <v>סך תקציב מצטבר שאושר עד סוף 2014</v>
          </cell>
          <cell r="V2" t="str">
            <v>הקצאות חדשות 2015</v>
          </cell>
          <cell r="W2" t="str">
            <v>סך תקציב מצטבר שאושר עד סוף 2015</v>
          </cell>
          <cell r="X2" t="str">
            <v>בדיקה (ינון מה אין ב2017)</v>
          </cell>
          <cell r="Y2" t="str">
            <v>יתרות תקציב בלתי מחוייבות</v>
          </cell>
          <cell r="Z2" t="str">
            <v>יתרות תקציב בלתי מחוייבות מועברות (מתואמת)</v>
          </cell>
          <cell r="AA2" t="str">
            <v>סך היתרות המועברות (כולל בהתחייבויות)</v>
          </cell>
          <cell r="AB2">
            <v>0</v>
          </cell>
          <cell r="AC2">
            <v>0</v>
          </cell>
          <cell r="AD2">
            <v>0</v>
          </cell>
          <cell r="AE2">
            <v>0</v>
          </cell>
          <cell r="AF2">
            <v>0</v>
          </cell>
          <cell r="AG2">
            <v>0</v>
          </cell>
          <cell r="AH2">
            <v>0</v>
          </cell>
          <cell r="AI2">
            <v>0</v>
          </cell>
          <cell r="AJ2">
            <v>0</v>
          </cell>
          <cell r="AK2">
            <v>0</v>
          </cell>
        </row>
        <row r="3"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 t="str">
            <v>2008</v>
          </cell>
          <cell r="I3" t="str">
            <v>2009</v>
          </cell>
          <cell r="J3" t="str">
            <v>2010</v>
          </cell>
          <cell r="K3" t="str">
            <v>2011</v>
          </cell>
          <cell r="L3" t="str">
            <v>2012</v>
          </cell>
          <cell r="M3" t="str">
            <v>2013</v>
          </cell>
          <cell r="N3" t="str">
            <v>2014</v>
          </cell>
          <cell r="O3">
            <v>0</v>
          </cell>
          <cell r="P3" t="str">
            <v>2015</v>
          </cell>
          <cell r="Q3">
            <v>0</v>
          </cell>
          <cell r="R3" t="str">
            <v>יתרות בהתחייבויות</v>
          </cell>
          <cell r="S3" t="str">
            <v>יתרת התחייבויות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</row>
        <row r="4">
          <cell r="B4" t="str">
            <v>משימת תקציב</v>
          </cell>
          <cell r="C4" t="str">
            <v>סוג מטרות המשימה</v>
          </cell>
          <cell r="D4" t="str">
            <v>מטרות המשימה</v>
          </cell>
          <cell r="E4" t="str">
            <v>משימה באיו"ש</v>
          </cell>
          <cell r="F4" t="str">
            <v>נושא משימת תקציב</v>
          </cell>
          <cell r="G4" t="str">
            <v>,תאריך אישור הבקשה</v>
          </cell>
          <cell r="H4" t="str">
            <v>סכום</v>
          </cell>
          <cell r="I4" t="str">
            <v>סכום</v>
          </cell>
          <cell r="J4" t="str">
            <v>סכום</v>
          </cell>
          <cell r="K4" t="str">
            <v>סכום</v>
          </cell>
          <cell r="L4" t="str">
            <v>סכום</v>
          </cell>
          <cell r="M4" t="str">
            <v>סכום</v>
          </cell>
          <cell r="N4" t="str">
            <v>סכום</v>
          </cell>
          <cell r="O4">
            <v>42156</v>
          </cell>
          <cell r="P4" t="str">
            <v>דצמבר 2015 (מצטבר)</v>
          </cell>
          <cell r="Q4" t="str">
            <v>תשלומים מצטבר באלפי ₪</v>
          </cell>
          <cell r="R4" t="str">
            <v>סכום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 t="str">
            <v>הסטות/התאמות</v>
          </cell>
          <cell r="AA4">
            <v>0</v>
          </cell>
          <cell r="AB4" t="str">
            <v>חדש 2016</v>
          </cell>
          <cell r="AC4" t="str">
            <v>צפי תשלומים 2016</v>
          </cell>
          <cell r="AD4" t="str">
            <v>צפי תשלומים 2017</v>
          </cell>
          <cell r="AE4" t="str">
            <v>צפי תשלומים 2018</v>
          </cell>
          <cell r="AF4" t="str">
            <v>צפי תשלומים 2019</v>
          </cell>
          <cell r="AG4" t="str">
            <v>צפי תשלומים 2020</v>
          </cell>
          <cell r="AH4" t="str">
            <v>צפי תשלומים 2021</v>
          </cell>
          <cell r="AI4" t="str">
            <v>צפי תשלומים 2022</v>
          </cell>
          <cell r="AJ4" t="str">
            <v>צפי תשלומים 2023</v>
          </cell>
          <cell r="AK4" t="str">
            <v>סך תשלומים צפוי</v>
          </cell>
        </row>
        <row r="5">
          <cell r="B5" t="str">
            <v>אימוץ תקן RDF</v>
          </cell>
          <cell r="C5" t="str">
            <v>פיתוח</v>
          </cell>
          <cell r="D5" t="str">
            <v>פיתוח - רכש</v>
          </cell>
          <cell r="E5" t="str">
            <v>לא באיו"ש</v>
          </cell>
          <cell r="F5" t="str">
            <v>תקינה</v>
          </cell>
          <cell r="G5">
            <v>0</v>
          </cell>
          <cell r="H5" t="str">
            <v>-</v>
          </cell>
          <cell r="I5" t="str">
            <v>-</v>
          </cell>
          <cell r="J5" t="str">
            <v>-</v>
          </cell>
          <cell r="K5" t="str">
            <v>-</v>
          </cell>
          <cell r="L5" t="str">
            <v>-</v>
          </cell>
          <cell r="M5" t="str">
            <v>-</v>
          </cell>
          <cell r="N5" t="str">
            <v>-</v>
          </cell>
          <cell r="O5">
            <v>0</v>
          </cell>
          <cell r="P5">
            <v>48331.62</v>
          </cell>
          <cell r="Q5">
            <v>48.331620000000001</v>
          </cell>
          <cell r="R5">
            <v>15974.009999999998</v>
          </cell>
          <cell r="S5">
            <v>15.974009999999998</v>
          </cell>
          <cell r="T5">
            <v>64.305629999999994</v>
          </cell>
          <cell r="U5">
            <v>65</v>
          </cell>
          <cell r="V5">
            <v>0</v>
          </cell>
          <cell r="W5">
            <v>65</v>
          </cell>
          <cell r="X5">
            <v>65</v>
          </cell>
          <cell r="Y5">
            <v>0.69437000000000637</v>
          </cell>
          <cell r="Z5">
            <v>0</v>
          </cell>
          <cell r="AA5">
            <v>15.974009999999998</v>
          </cell>
          <cell r="AB5">
            <v>2.5990000000001956E-2</v>
          </cell>
          <cell r="AC5">
            <v>16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16</v>
          </cell>
        </row>
        <row r="6">
          <cell r="B6" t="str">
            <v>אינטרנט</v>
          </cell>
          <cell r="C6" t="str">
            <v>נוספות</v>
          </cell>
          <cell r="D6" t="str">
            <v>נוספות - חינוך והסברה</v>
          </cell>
          <cell r="E6" t="str">
            <v>לא באיו"ש</v>
          </cell>
          <cell r="F6" t="str">
            <v>הסברה</v>
          </cell>
          <cell r="G6">
            <v>0</v>
          </cell>
          <cell r="H6" t="str">
            <v>-</v>
          </cell>
          <cell r="I6" t="str">
            <v>-</v>
          </cell>
          <cell r="J6">
            <v>923801.32</v>
          </cell>
          <cell r="K6">
            <v>1952003.2799999998</v>
          </cell>
          <cell r="L6">
            <v>1534055.1700000002</v>
          </cell>
          <cell r="M6">
            <v>1859630.2999999993</v>
          </cell>
          <cell r="N6">
            <v>1884994.05</v>
          </cell>
          <cell r="O6">
            <v>286429.03000000003</v>
          </cell>
          <cell r="P6">
            <v>925793.42999999993</v>
          </cell>
          <cell r="Q6">
            <v>9080.2775499999989</v>
          </cell>
          <cell r="R6">
            <v>976000.12000000011</v>
          </cell>
          <cell r="S6">
            <v>976.00012000000015</v>
          </cell>
          <cell r="T6">
            <v>10056.277669999999</v>
          </cell>
          <cell r="U6">
            <v>10760.663860000001</v>
          </cell>
          <cell r="V6">
            <v>0</v>
          </cell>
          <cell r="W6">
            <v>10760.663860000001</v>
          </cell>
          <cell r="X6">
            <v>10760.663860000001</v>
          </cell>
          <cell r="Y6">
            <v>704.38619000000108</v>
          </cell>
          <cell r="Z6">
            <v>704.38619000000108</v>
          </cell>
          <cell r="AA6">
            <v>1680.3863100000012</v>
          </cell>
          <cell r="AB6">
            <v>-0.38631000000123095</v>
          </cell>
          <cell r="AC6">
            <v>1680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1680</v>
          </cell>
        </row>
        <row r="7">
          <cell r="B7" t="str">
            <v>איסוף סוללות</v>
          </cell>
          <cell r="C7" t="str">
            <v>פיתוח</v>
          </cell>
          <cell r="D7" t="str">
            <v>פיתוח - רכש</v>
          </cell>
          <cell r="E7" t="str">
            <v>לא באיו"ש</v>
          </cell>
          <cell r="F7" t="str">
            <v>פרוייקטים שונים</v>
          </cell>
          <cell r="G7">
            <v>0</v>
          </cell>
          <cell r="H7" t="str">
            <v>-</v>
          </cell>
          <cell r="I7">
            <v>36355.86</v>
          </cell>
          <cell r="J7">
            <v>231208.54999999996</v>
          </cell>
          <cell r="K7">
            <v>108124.62999999999</v>
          </cell>
          <cell r="L7">
            <v>248092.7099999999</v>
          </cell>
          <cell r="M7">
            <v>264728.74999999988</v>
          </cell>
          <cell r="N7">
            <v>91662.400000000009</v>
          </cell>
          <cell r="O7">
            <v>70849.39</v>
          </cell>
          <cell r="P7">
            <v>104919.13</v>
          </cell>
          <cell r="Q7">
            <v>1085.0920299999998</v>
          </cell>
          <cell r="R7">
            <v>629472.49</v>
          </cell>
          <cell r="S7">
            <v>629.47248999999999</v>
          </cell>
          <cell r="T7">
            <v>1714.5645199999999</v>
          </cell>
          <cell r="U7">
            <v>2816.8753699999997</v>
          </cell>
          <cell r="V7">
            <v>0</v>
          </cell>
          <cell r="W7">
            <v>2816.8753699999997</v>
          </cell>
          <cell r="X7">
            <v>2816.8753699999997</v>
          </cell>
          <cell r="Y7">
            <v>1102.3108499999998</v>
          </cell>
          <cell r="Z7">
            <v>750</v>
          </cell>
          <cell r="AA7">
            <v>1379.4724900000001</v>
          </cell>
          <cell r="AB7">
            <v>-0.4724900000001071</v>
          </cell>
          <cell r="AC7">
            <v>379</v>
          </cell>
          <cell r="AD7">
            <v>250</v>
          </cell>
          <cell r="AE7">
            <v>250</v>
          </cell>
          <cell r="AF7">
            <v>250</v>
          </cell>
          <cell r="AG7">
            <v>250</v>
          </cell>
          <cell r="AH7">
            <v>0</v>
          </cell>
          <cell r="AI7">
            <v>0</v>
          </cell>
          <cell r="AJ7">
            <v>0</v>
          </cell>
          <cell r="AK7">
            <v>1379</v>
          </cell>
        </row>
        <row r="8">
          <cell r="B8" t="str">
            <v>אתר אינטרנט לילדים בשפה הערבית</v>
          </cell>
          <cell r="C8" t="str">
            <v>נוספות</v>
          </cell>
          <cell r="D8" t="str">
            <v>נוספות - חינוך והסברה</v>
          </cell>
          <cell r="E8" t="str">
            <v>לא באיו"ש</v>
          </cell>
          <cell r="F8" t="str">
            <v>הסברה</v>
          </cell>
          <cell r="G8">
            <v>0</v>
          </cell>
          <cell r="H8" t="str">
            <v>-</v>
          </cell>
          <cell r="I8" t="str">
            <v>-</v>
          </cell>
          <cell r="J8" t="str">
            <v>-</v>
          </cell>
          <cell r="K8" t="str">
            <v>-</v>
          </cell>
          <cell r="L8" t="str">
            <v>-</v>
          </cell>
          <cell r="M8" t="str">
            <v>-</v>
          </cell>
          <cell r="N8" t="str">
            <v>-</v>
          </cell>
          <cell r="O8">
            <v>0</v>
          </cell>
          <cell r="P8" t="str">
            <v>-</v>
          </cell>
          <cell r="Q8">
            <v>0</v>
          </cell>
          <cell r="R8">
            <v>500000</v>
          </cell>
          <cell r="S8">
            <v>500</v>
          </cell>
          <cell r="T8">
            <v>500</v>
          </cell>
          <cell r="U8">
            <v>500</v>
          </cell>
          <cell r="V8">
            <v>0</v>
          </cell>
          <cell r="W8">
            <v>500</v>
          </cell>
          <cell r="X8">
            <v>500</v>
          </cell>
          <cell r="Y8">
            <v>0</v>
          </cell>
          <cell r="Z8">
            <v>0</v>
          </cell>
          <cell r="AA8">
            <v>500</v>
          </cell>
          <cell r="AB8">
            <v>0</v>
          </cell>
          <cell r="AC8">
            <v>500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500</v>
          </cell>
        </row>
        <row r="9">
          <cell r="B9" t="str">
            <v>בורות כילוי</v>
          </cell>
          <cell r="C9" t="str">
            <v>פיתוח</v>
          </cell>
          <cell r="D9" t="str">
            <v>פיתוח - רכש</v>
          </cell>
          <cell r="E9" t="str">
            <v>לא באיו"ש</v>
          </cell>
          <cell r="F9" t="str">
            <v>פרוייקטים שונים</v>
          </cell>
          <cell r="G9">
            <v>0</v>
          </cell>
          <cell r="H9" t="str">
            <v>-</v>
          </cell>
          <cell r="I9" t="str">
            <v>-</v>
          </cell>
          <cell r="J9">
            <v>691056</v>
          </cell>
          <cell r="K9">
            <v>5310000</v>
          </cell>
          <cell r="L9" t="str">
            <v>-</v>
          </cell>
          <cell r="M9" t="str">
            <v>-</v>
          </cell>
          <cell r="N9" t="str">
            <v>-</v>
          </cell>
          <cell r="O9">
            <v>0</v>
          </cell>
          <cell r="P9" t="str">
            <v>-</v>
          </cell>
          <cell r="Q9">
            <v>6001.0559999999996</v>
          </cell>
          <cell r="R9">
            <v>0</v>
          </cell>
          <cell r="S9">
            <v>0</v>
          </cell>
          <cell r="T9">
            <v>6001.0559999999996</v>
          </cell>
          <cell r="U9">
            <v>6001</v>
          </cell>
          <cell r="V9">
            <v>0</v>
          </cell>
          <cell r="W9">
            <v>6001</v>
          </cell>
          <cell r="X9">
            <v>6001</v>
          </cell>
          <cell r="Y9">
            <v>-5.599999999958527E-2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</row>
        <row r="10">
          <cell r="B10" t="str">
            <v>בניית תשתית אקדמית להטמעת אורח חיים מקיים במוסדות להשכלה גבוהה</v>
          </cell>
          <cell r="C10" t="str">
            <v>פיתוח</v>
          </cell>
          <cell r="D10" t="str">
            <v>פיתוח - רכש</v>
          </cell>
          <cell r="E10" t="str">
            <v>לא באיו"ש</v>
          </cell>
          <cell r="F10" t="str">
            <v>חינוך</v>
          </cell>
          <cell r="G10">
            <v>0</v>
          </cell>
          <cell r="H10" t="str">
            <v>-</v>
          </cell>
          <cell r="I10" t="str">
            <v>-</v>
          </cell>
          <cell r="J10" t="str">
            <v>-</v>
          </cell>
          <cell r="K10" t="str">
            <v>-</v>
          </cell>
          <cell r="L10" t="str">
            <v>-</v>
          </cell>
          <cell r="M10">
            <v>1000000</v>
          </cell>
          <cell r="N10" t="str">
            <v>-</v>
          </cell>
          <cell r="O10">
            <v>0</v>
          </cell>
          <cell r="P10" t="str">
            <v>-</v>
          </cell>
          <cell r="Q10">
            <v>1000</v>
          </cell>
          <cell r="R10">
            <v>0</v>
          </cell>
          <cell r="S10">
            <v>0</v>
          </cell>
          <cell r="T10">
            <v>1000</v>
          </cell>
          <cell r="U10">
            <v>2000</v>
          </cell>
          <cell r="V10">
            <v>0</v>
          </cell>
          <cell r="W10">
            <v>2000</v>
          </cell>
          <cell r="X10">
            <v>2000</v>
          </cell>
          <cell r="Y10">
            <v>1000</v>
          </cell>
          <cell r="Z10">
            <v>1000</v>
          </cell>
          <cell r="AA10">
            <v>1000</v>
          </cell>
          <cell r="AB10">
            <v>0</v>
          </cell>
          <cell r="AC10">
            <v>1000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1000</v>
          </cell>
        </row>
        <row r="11">
          <cell r="B11" t="str">
            <v>בקרה חשבונאית</v>
          </cell>
          <cell r="C11" t="str">
            <v>פיתוח</v>
          </cell>
          <cell r="D11" t="str">
            <v>פיתוח - רכש</v>
          </cell>
          <cell r="E11" t="str">
            <v>לא באיו"ש</v>
          </cell>
          <cell r="F11" t="str">
            <v>בקרה</v>
          </cell>
          <cell r="G11">
            <v>0</v>
          </cell>
          <cell r="H11">
            <v>135828</v>
          </cell>
          <cell r="I11">
            <v>592051.5</v>
          </cell>
          <cell r="J11">
            <v>217616</v>
          </cell>
          <cell r="K11">
            <v>183501.56</v>
          </cell>
          <cell r="L11">
            <v>1021078.9800000001</v>
          </cell>
          <cell r="M11">
            <v>270474.58999999997</v>
          </cell>
          <cell r="N11">
            <v>162397.5</v>
          </cell>
          <cell r="O11">
            <v>0</v>
          </cell>
          <cell r="P11">
            <v>37440</v>
          </cell>
          <cell r="Q11">
            <v>2620.3881299999998</v>
          </cell>
          <cell r="R11">
            <v>1608420.64</v>
          </cell>
          <cell r="S11">
            <v>1608.4206399999998</v>
          </cell>
          <cell r="T11">
            <v>4228.8087699999996</v>
          </cell>
          <cell r="U11">
            <v>10676.89876</v>
          </cell>
          <cell r="V11">
            <v>0</v>
          </cell>
          <cell r="W11">
            <v>10676.89876</v>
          </cell>
          <cell r="X11">
            <v>10676.89876</v>
          </cell>
          <cell r="Y11">
            <v>6448.0899900000004</v>
          </cell>
          <cell r="Z11">
            <v>6448</v>
          </cell>
          <cell r="AA11">
            <v>8056.4206400000003</v>
          </cell>
          <cell r="AB11">
            <v>-0.4206400000002759</v>
          </cell>
          <cell r="AC11">
            <v>2500</v>
          </cell>
          <cell r="AD11">
            <v>2500</v>
          </cell>
          <cell r="AE11">
            <v>2500</v>
          </cell>
          <cell r="AF11">
            <v>556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8056</v>
          </cell>
        </row>
        <row r="12">
          <cell r="B12" t="str">
            <v>דרום אדום</v>
          </cell>
          <cell r="C12" t="str">
            <v>נוספות</v>
          </cell>
          <cell r="D12" t="str">
            <v>נוספות - חינוך והסברה</v>
          </cell>
          <cell r="E12" t="str">
            <v>לא באיו"ש</v>
          </cell>
          <cell r="F12" t="str">
            <v>הסברה</v>
          </cell>
          <cell r="G12">
            <v>0</v>
          </cell>
          <cell r="H12" t="str">
            <v>-</v>
          </cell>
          <cell r="I12" t="str">
            <v>-</v>
          </cell>
          <cell r="J12" t="str">
            <v>-</v>
          </cell>
          <cell r="K12" t="str">
            <v>-</v>
          </cell>
          <cell r="L12" t="str">
            <v>-</v>
          </cell>
          <cell r="M12" t="str">
            <v>-</v>
          </cell>
          <cell r="N12">
            <v>100000</v>
          </cell>
          <cell r="O12">
            <v>150000</v>
          </cell>
          <cell r="P12">
            <v>150000</v>
          </cell>
          <cell r="Q12">
            <v>250</v>
          </cell>
          <cell r="R12">
            <v>0</v>
          </cell>
          <cell r="S12">
            <v>0</v>
          </cell>
          <cell r="T12">
            <v>250</v>
          </cell>
          <cell r="U12">
            <v>250</v>
          </cell>
          <cell r="V12">
            <v>0</v>
          </cell>
          <cell r="W12">
            <v>250</v>
          </cell>
          <cell r="X12">
            <v>250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</row>
        <row r="13">
          <cell r="B13" t="str">
            <v>החלטת ממשלה 1846 - סיוע להפחתת כמות הפסולת המועברת להטמנה בישובי הדרום</v>
          </cell>
          <cell r="C13" t="str">
            <v>פיתוח</v>
          </cell>
          <cell r="D13" t="str">
            <v>פיתוח - תמיכות</v>
          </cell>
          <cell r="E13" t="str">
            <v>לא באיו"ש</v>
          </cell>
          <cell r="F13" t="str">
            <v>סיוע לישובי הדרום</v>
          </cell>
          <cell r="G13">
            <v>0</v>
          </cell>
          <cell r="H13" t="str">
            <v>-</v>
          </cell>
          <cell r="I13" t="str">
            <v>-</v>
          </cell>
          <cell r="J13" t="str">
            <v>-</v>
          </cell>
          <cell r="K13" t="str">
            <v>-</v>
          </cell>
          <cell r="L13" t="str">
            <v>-</v>
          </cell>
          <cell r="M13" t="str">
            <v>-</v>
          </cell>
          <cell r="N13" t="str">
            <v>-</v>
          </cell>
          <cell r="O13">
            <v>0</v>
          </cell>
          <cell r="P13">
            <v>905777</v>
          </cell>
          <cell r="Q13">
            <v>905.77700000000004</v>
          </cell>
          <cell r="R13">
            <v>6374223</v>
          </cell>
          <cell r="S13">
            <v>6374.223</v>
          </cell>
          <cell r="T13">
            <v>7280</v>
          </cell>
          <cell r="U13">
            <v>7280</v>
          </cell>
          <cell r="V13">
            <v>0</v>
          </cell>
          <cell r="W13">
            <v>7280</v>
          </cell>
          <cell r="X13">
            <v>7280</v>
          </cell>
          <cell r="Y13">
            <v>0</v>
          </cell>
          <cell r="Z13">
            <v>0</v>
          </cell>
          <cell r="AA13">
            <v>6374.223</v>
          </cell>
          <cell r="AB13">
            <v>-0.22299999999995634</v>
          </cell>
          <cell r="AC13">
            <v>6374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6374</v>
          </cell>
        </row>
        <row r="14">
          <cell r="B14" t="str">
            <v>החלטת ממשלה 2025 - הפרדה במקור (הפרדת פסולת ביתית - רשויות מקדימות)</v>
          </cell>
          <cell r="C14" t="str">
            <v>פיתוח</v>
          </cell>
          <cell r="D14" t="str">
            <v>פיתוח - תמיכות</v>
          </cell>
          <cell r="E14" t="str">
            <v>לא באיו"ש</v>
          </cell>
          <cell r="F14" t="str">
            <v>סיוע לישובי הדרום</v>
          </cell>
          <cell r="G14">
            <v>0</v>
          </cell>
          <cell r="H14" t="str">
            <v>-</v>
          </cell>
          <cell r="I14" t="str">
            <v>-</v>
          </cell>
          <cell r="J14" t="str">
            <v>-</v>
          </cell>
          <cell r="K14" t="str">
            <v>-</v>
          </cell>
          <cell r="L14" t="str">
            <v>-</v>
          </cell>
          <cell r="M14" t="str">
            <v>-</v>
          </cell>
          <cell r="N14" t="str">
            <v>-</v>
          </cell>
          <cell r="O14">
            <v>0</v>
          </cell>
          <cell r="P14" t="str">
            <v>-</v>
          </cell>
          <cell r="Q14">
            <v>0</v>
          </cell>
          <cell r="R14">
            <v>7555600</v>
          </cell>
          <cell r="S14">
            <v>7555.6</v>
          </cell>
          <cell r="T14">
            <v>7555.6</v>
          </cell>
          <cell r="U14">
            <v>9700</v>
          </cell>
          <cell r="V14">
            <v>0</v>
          </cell>
          <cell r="W14">
            <v>9700</v>
          </cell>
          <cell r="X14">
            <v>9700</v>
          </cell>
          <cell r="Y14">
            <v>2144.3999999999996</v>
          </cell>
          <cell r="Z14">
            <v>2144.3999999999996</v>
          </cell>
          <cell r="AA14">
            <v>9700</v>
          </cell>
          <cell r="AB14">
            <v>0</v>
          </cell>
          <cell r="AC14">
            <v>9700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9700</v>
          </cell>
        </row>
        <row r="15">
          <cell r="B15" t="str">
            <v>החלטת ממשלה 2025 - חינוך סביבתי (תמיכה ביוזמות בית ספריות)</v>
          </cell>
          <cell r="C15" t="str">
            <v>נוספות</v>
          </cell>
          <cell r="D15" t="str">
            <v>נוספות - חינוך והסברה</v>
          </cell>
          <cell r="E15" t="str">
            <v>לא באיו"ש</v>
          </cell>
          <cell r="F15" t="str">
            <v>סיוע לישובי הדרום</v>
          </cell>
          <cell r="G15">
            <v>0</v>
          </cell>
          <cell r="H15" t="str">
            <v>-</v>
          </cell>
          <cell r="I15" t="str">
            <v>-</v>
          </cell>
          <cell r="J15" t="str">
            <v>-</v>
          </cell>
          <cell r="K15" t="str">
            <v>-</v>
          </cell>
          <cell r="L15" t="str">
            <v>-</v>
          </cell>
          <cell r="M15" t="str">
            <v>-</v>
          </cell>
          <cell r="N15" t="str">
            <v>-</v>
          </cell>
          <cell r="O15">
            <v>0</v>
          </cell>
          <cell r="P15">
            <v>110333</v>
          </cell>
          <cell r="Q15">
            <v>110.333</v>
          </cell>
          <cell r="R15">
            <v>3634921</v>
          </cell>
          <cell r="S15">
            <v>3634.9209999999998</v>
          </cell>
          <cell r="T15">
            <v>3745.2539999999999</v>
          </cell>
          <cell r="U15">
            <v>3800</v>
          </cell>
          <cell r="V15">
            <v>0</v>
          </cell>
          <cell r="W15">
            <v>3800</v>
          </cell>
          <cell r="X15">
            <v>3800</v>
          </cell>
          <cell r="Y15">
            <v>54.746000000000095</v>
          </cell>
          <cell r="Z15">
            <v>54.746000000000095</v>
          </cell>
          <cell r="AA15">
            <v>3689.6669999999999</v>
          </cell>
          <cell r="AB15">
            <v>0.33300000000008367</v>
          </cell>
          <cell r="AC15">
            <v>3690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3690</v>
          </cell>
        </row>
        <row r="16">
          <cell r="B16" t="str">
            <v>החלטת ממשלה 2025 - טיפול במפגעי פסולת בניין על ידי פינוי ומחזור בדרום</v>
          </cell>
          <cell r="C16" t="str">
            <v>פיתוח</v>
          </cell>
          <cell r="D16" t="str">
            <v>פיתוח - תמיכות</v>
          </cell>
          <cell r="E16" t="str">
            <v>לא באיו"ש</v>
          </cell>
          <cell r="F16" t="str">
            <v>סיוע לישובי הדרום</v>
          </cell>
          <cell r="G16">
            <v>0</v>
          </cell>
          <cell r="H16" t="str">
            <v>-</v>
          </cell>
          <cell r="I16" t="str">
            <v>-</v>
          </cell>
          <cell r="J16" t="str">
            <v>-</v>
          </cell>
          <cell r="K16" t="str">
            <v>-</v>
          </cell>
          <cell r="L16" t="str">
            <v>-</v>
          </cell>
          <cell r="M16" t="str">
            <v>-</v>
          </cell>
          <cell r="N16" t="str">
            <v>-</v>
          </cell>
          <cell r="O16">
            <v>0</v>
          </cell>
          <cell r="P16" t="str">
            <v>-</v>
          </cell>
          <cell r="Q16">
            <v>0</v>
          </cell>
          <cell r="R16">
            <v>10190000</v>
          </cell>
          <cell r="S16">
            <v>10190</v>
          </cell>
          <cell r="T16">
            <v>10190</v>
          </cell>
          <cell r="U16">
            <v>10000</v>
          </cell>
          <cell r="V16">
            <v>0</v>
          </cell>
          <cell r="W16">
            <v>10000</v>
          </cell>
          <cell r="X16">
            <v>10000</v>
          </cell>
          <cell r="Y16">
            <v>-190</v>
          </cell>
          <cell r="Z16">
            <v>0</v>
          </cell>
          <cell r="AA16">
            <v>10190</v>
          </cell>
          <cell r="AB16">
            <v>0</v>
          </cell>
          <cell r="AC16">
            <v>5190</v>
          </cell>
          <cell r="AD16">
            <v>5000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10190</v>
          </cell>
        </row>
        <row r="17">
          <cell r="B17" t="str">
            <v>הטמעת שיח של ניהול חומרים מקיים</v>
          </cell>
          <cell r="C17" t="str">
            <v>פיתוח</v>
          </cell>
          <cell r="D17" t="str">
            <v>פיתוח - רכש</v>
          </cell>
          <cell r="E17" t="str">
            <v>לא באיו"ש</v>
          </cell>
          <cell r="F17" t="str">
            <v>פרוייקטים שונים</v>
          </cell>
          <cell r="G17">
            <v>0</v>
          </cell>
          <cell r="H17" t="str">
            <v>-</v>
          </cell>
          <cell r="I17" t="str">
            <v>-</v>
          </cell>
          <cell r="J17" t="str">
            <v>-</v>
          </cell>
          <cell r="K17" t="str">
            <v>-</v>
          </cell>
          <cell r="L17" t="str">
            <v>-</v>
          </cell>
          <cell r="M17">
            <v>136789</v>
          </cell>
          <cell r="N17" t="str">
            <v>-</v>
          </cell>
          <cell r="O17">
            <v>0</v>
          </cell>
          <cell r="P17">
            <v>274465.75</v>
          </cell>
          <cell r="Q17">
            <v>411.25475</v>
          </cell>
          <cell r="R17">
            <v>632655.25</v>
          </cell>
          <cell r="S17">
            <v>632.65525000000002</v>
          </cell>
          <cell r="T17">
            <v>1043.9100000000001</v>
          </cell>
          <cell r="U17">
            <v>1050</v>
          </cell>
          <cell r="V17">
            <v>0</v>
          </cell>
          <cell r="W17">
            <v>1050</v>
          </cell>
          <cell r="X17">
            <v>1050</v>
          </cell>
          <cell r="Y17">
            <v>6.0899999999999181</v>
          </cell>
          <cell r="Z17">
            <v>0</v>
          </cell>
          <cell r="AA17">
            <v>632.65525000000002</v>
          </cell>
          <cell r="AB17">
            <v>0.34474999999997635</v>
          </cell>
          <cell r="AC17">
            <v>633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633</v>
          </cell>
        </row>
        <row r="18">
          <cell r="B18" t="str">
            <v>הכנת תקן לחומרי בנייה</v>
          </cell>
          <cell r="C18" t="str">
            <v>פיתוח</v>
          </cell>
          <cell r="D18" t="str">
            <v>פיתוח - רכש</v>
          </cell>
          <cell r="E18" t="str">
            <v>לא באיו"ש</v>
          </cell>
          <cell r="F18" t="str">
            <v>תקינה</v>
          </cell>
          <cell r="G18">
            <v>0</v>
          </cell>
          <cell r="H18" t="str">
            <v>-</v>
          </cell>
          <cell r="I18" t="str">
            <v>-</v>
          </cell>
          <cell r="J18" t="str">
            <v>-</v>
          </cell>
          <cell r="K18" t="str">
            <v>-</v>
          </cell>
          <cell r="L18" t="str">
            <v>-</v>
          </cell>
          <cell r="M18">
            <v>106470</v>
          </cell>
          <cell r="N18">
            <v>322199</v>
          </cell>
          <cell r="O18">
            <v>0</v>
          </cell>
          <cell r="P18" t="str">
            <v>-</v>
          </cell>
          <cell r="Q18">
            <v>428.66899999999998</v>
          </cell>
          <cell r="R18">
            <v>0</v>
          </cell>
          <cell r="S18">
            <v>0</v>
          </cell>
          <cell r="T18">
            <v>428.66899999999998</v>
          </cell>
          <cell r="U18">
            <v>428.67607999999996</v>
          </cell>
          <cell r="V18">
            <v>0</v>
          </cell>
          <cell r="W18">
            <v>428.67607999999996</v>
          </cell>
          <cell r="X18">
            <v>428.67607999999996</v>
          </cell>
          <cell r="Y18">
            <v>7.0799999999735519E-3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</row>
        <row r="19">
          <cell r="B19" t="str">
            <v>הסברה במגזר הערבי</v>
          </cell>
          <cell r="C19" t="str">
            <v>נוספות</v>
          </cell>
          <cell r="D19" t="str">
            <v>נוספות - חינוך והסברה</v>
          </cell>
          <cell r="E19" t="str">
            <v>לא באיו"ש</v>
          </cell>
          <cell r="F19" t="str">
            <v>הסברה</v>
          </cell>
          <cell r="G19">
            <v>0</v>
          </cell>
          <cell r="H19" t="str">
            <v>-</v>
          </cell>
          <cell r="I19" t="str">
            <v>-</v>
          </cell>
          <cell r="J19" t="str">
            <v>-</v>
          </cell>
          <cell r="K19" t="str">
            <v>-</v>
          </cell>
          <cell r="L19" t="str">
            <v>-</v>
          </cell>
          <cell r="M19" t="str">
            <v>-</v>
          </cell>
          <cell r="N19">
            <v>7599.1999999999989</v>
          </cell>
          <cell r="O19">
            <v>0</v>
          </cell>
          <cell r="P19">
            <v>165441.47</v>
          </cell>
          <cell r="Q19">
            <v>173.04067000000001</v>
          </cell>
          <cell r="R19">
            <v>826959.33000000007</v>
          </cell>
          <cell r="S19">
            <v>826.95933000000002</v>
          </cell>
          <cell r="T19">
            <v>1000</v>
          </cell>
          <cell r="U19">
            <v>1000</v>
          </cell>
          <cell r="V19">
            <v>0</v>
          </cell>
          <cell r="W19">
            <v>1000</v>
          </cell>
          <cell r="X19">
            <v>1000</v>
          </cell>
          <cell r="Y19">
            <v>0</v>
          </cell>
          <cell r="Z19">
            <v>0</v>
          </cell>
          <cell r="AA19">
            <v>826.95933000000002</v>
          </cell>
          <cell r="AB19">
            <v>4.0669999999977335E-2</v>
          </cell>
          <cell r="AC19">
            <v>827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827</v>
          </cell>
        </row>
        <row r="20">
          <cell r="B20" t="str">
            <v>הסברה מפרץ חיפה</v>
          </cell>
          <cell r="C20" t="str">
            <v>נוספות</v>
          </cell>
          <cell r="D20" t="str">
            <v>נוספות - חינוך והסברה</v>
          </cell>
          <cell r="E20" t="str">
            <v>לא באיו"ש</v>
          </cell>
          <cell r="F20" t="str">
            <v>הסברה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1200000</v>
          </cell>
          <cell r="S20">
            <v>1200</v>
          </cell>
          <cell r="T20">
            <v>1200</v>
          </cell>
          <cell r="U20">
            <v>0</v>
          </cell>
          <cell r="V20">
            <v>1200</v>
          </cell>
          <cell r="W20">
            <v>1200</v>
          </cell>
          <cell r="X20">
            <v>1200</v>
          </cell>
          <cell r="Y20">
            <v>0</v>
          </cell>
          <cell r="Z20">
            <v>0</v>
          </cell>
          <cell r="AA20">
            <v>1200</v>
          </cell>
          <cell r="AB20">
            <v>0</v>
          </cell>
          <cell r="AC20">
            <v>1200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1200</v>
          </cell>
        </row>
        <row r="21">
          <cell r="B21" t="str">
            <v>הסדרת שוק הפסולת במגזר הבדואי</v>
          </cell>
          <cell r="C21" t="str">
            <v>נוספות</v>
          </cell>
          <cell r="D21" t="str">
            <v>נוספות - מגזרים מוחלשים</v>
          </cell>
          <cell r="E21" t="str">
            <v>לא באיו"ש</v>
          </cell>
          <cell r="F21" t="str">
            <v>בדואים</v>
          </cell>
          <cell r="G21">
            <v>0</v>
          </cell>
          <cell r="H21" t="str">
            <v>-</v>
          </cell>
          <cell r="I21" t="str">
            <v>-</v>
          </cell>
          <cell r="J21" t="str">
            <v>-</v>
          </cell>
          <cell r="K21" t="str">
            <v>-</v>
          </cell>
          <cell r="L21" t="str">
            <v>-</v>
          </cell>
          <cell r="M21" t="str">
            <v>-</v>
          </cell>
          <cell r="N21">
            <v>3452495.02</v>
          </cell>
          <cell r="O21">
            <v>3474672</v>
          </cell>
          <cell r="P21">
            <v>7601344.29</v>
          </cell>
          <cell r="Q21">
            <v>11053.839309999998</v>
          </cell>
          <cell r="R21">
            <v>13349703.640000001</v>
          </cell>
          <cell r="S21">
            <v>13349.70364</v>
          </cell>
          <cell r="T21">
            <v>24403.542949999995</v>
          </cell>
          <cell r="U21">
            <v>51415</v>
          </cell>
          <cell r="V21">
            <v>0</v>
          </cell>
          <cell r="W21">
            <v>51415</v>
          </cell>
          <cell r="X21">
            <v>51415</v>
          </cell>
          <cell r="Y21">
            <v>27011.457050000005</v>
          </cell>
          <cell r="Z21">
            <v>27011.457050000005</v>
          </cell>
          <cell r="AA21">
            <v>40361.160690000004</v>
          </cell>
          <cell r="AB21">
            <v>-0.16069000000425149</v>
          </cell>
          <cell r="AC21">
            <v>25000</v>
          </cell>
          <cell r="AD21">
            <v>15361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40361</v>
          </cell>
        </row>
        <row r="22">
          <cell r="B22" t="str">
            <v>הסוכה הירוקה בבית הנשיא</v>
          </cell>
          <cell r="C22" t="str">
            <v>פיתוח</v>
          </cell>
          <cell r="D22" t="str">
            <v>פיתוח - רכש</v>
          </cell>
          <cell r="E22" t="str">
            <v>לא באיו"ש</v>
          </cell>
          <cell r="F22" t="str">
            <v>חינוך</v>
          </cell>
          <cell r="G22">
            <v>0</v>
          </cell>
          <cell r="H22" t="str">
            <v>-</v>
          </cell>
          <cell r="I22" t="str">
            <v>-</v>
          </cell>
          <cell r="J22" t="str">
            <v>-</v>
          </cell>
          <cell r="K22" t="str">
            <v>-</v>
          </cell>
          <cell r="L22" t="str">
            <v>-</v>
          </cell>
          <cell r="M22" t="str">
            <v>-</v>
          </cell>
          <cell r="N22">
            <v>326748.86</v>
          </cell>
          <cell r="O22">
            <v>0</v>
          </cell>
          <cell r="P22" t="str">
            <v>-</v>
          </cell>
          <cell r="Q22">
            <v>326.74885999999998</v>
          </cell>
          <cell r="R22">
            <v>5877.0099999999948</v>
          </cell>
          <cell r="S22">
            <v>5.877009999999995</v>
          </cell>
          <cell r="T22">
            <v>332.62586999999996</v>
          </cell>
          <cell r="U22">
            <v>300</v>
          </cell>
          <cell r="V22">
            <v>0</v>
          </cell>
          <cell r="W22">
            <v>300</v>
          </cell>
          <cell r="X22">
            <v>300</v>
          </cell>
          <cell r="Y22">
            <v>-32.625869999999964</v>
          </cell>
          <cell r="Z22">
            <v>0</v>
          </cell>
          <cell r="AA22">
            <v>5.877009999999995</v>
          </cell>
          <cell r="AB22">
            <v>0.12299000000000504</v>
          </cell>
          <cell r="AC22">
            <v>6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6</v>
          </cell>
        </row>
        <row r="23">
          <cell r="B23" t="str">
            <v>הסמכת גני ילדים</v>
          </cell>
          <cell r="C23" t="str">
            <v>פיתוח</v>
          </cell>
          <cell r="D23" t="str">
            <v>פיתוח - רכש</v>
          </cell>
          <cell r="E23" t="str">
            <v>לא באיו"ש</v>
          </cell>
          <cell r="F23" t="str">
            <v>חינוך</v>
          </cell>
          <cell r="G23">
            <v>0</v>
          </cell>
          <cell r="H23" t="str">
            <v>-</v>
          </cell>
          <cell r="I23" t="str">
            <v>-</v>
          </cell>
          <cell r="J23" t="str">
            <v>-</v>
          </cell>
          <cell r="K23" t="str">
            <v>-</v>
          </cell>
          <cell r="L23" t="str">
            <v>-</v>
          </cell>
          <cell r="M23">
            <v>10036.369999999999</v>
          </cell>
          <cell r="N23">
            <v>48412.360000000008</v>
          </cell>
          <cell r="O23">
            <v>1888</v>
          </cell>
          <cell r="P23">
            <v>1888</v>
          </cell>
          <cell r="Q23">
            <v>60.33673000000001</v>
          </cell>
          <cell r="R23">
            <v>23616.87</v>
          </cell>
          <cell r="S23">
            <v>23.616869999999999</v>
          </cell>
          <cell r="T23">
            <v>83.953600000000009</v>
          </cell>
          <cell r="U23">
            <v>1000</v>
          </cell>
          <cell r="V23">
            <v>0</v>
          </cell>
          <cell r="W23">
            <v>1000</v>
          </cell>
          <cell r="X23">
            <v>1000</v>
          </cell>
          <cell r="Y23">
            <v>916.04639999999995</v>
          </cell>
          <cell r="Z23">
            <v>0</v>
          </cell>
          <cell r="AA23">
            <v>23.616869999999999</v>
          </cell>
          <cell r="AB23">
            <v>0.3831300000000013</v>
          </cell>
          <cell r="AC23">
            <v>24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24</v>
          </cell>
        </row>
        <row r="24">
          <cell r="B24" t="str">
            <v>הסמכת שבט/סניף/מעוז ירוק בתנועות נוער</v>
          </cell>
          <cell r="C24" t="str">
            <v>פיתוח</v>
          </cell>
          <cell r="D24" t="str">
            <v>פיתוח - רכש</v>
          </cell>
          <cell r="E24" t="str">
            <v>לא באיו"ש</v>
          </cell>
          <cell r="F24" t="str">
            <v>חינוך</v>
          </cell>
          <cell r="G24">
            <v>0</v>
          </cell>
          <cell r="H24" t="str">
            <v>-</v>
          </cell>
          <cell r="I24" t="str">
            <v>-</v>
          </cell>
          <cell r="J24" t="str">
            <v>-</v>
          </cell>
          <cell r="K24" t="str">
            <v>-</v>
          </cell>
          <cell r="L24" t="str">
            <v>-</v>
          </cell>
          <cell r="M24">
            <v>500000</v>
          </cell>
          <cell r="N24">
            <v>505440</v>
          </cell>
          <cell r="O24">
            <v>0</v>
          </cell>
          <cell r="P24">
            <v>1000000</v>
          </cell>
          <cell r="Q24">
            <v>2005.44</v>
          </cell>
          <cell r="R24">
            <v>0</v>
          </cell>
          <cell r="S24">
            <v>0</v>
          </cell>
          <cell r="T24">
            <v>2005.44</v>
          </cell>
          <cell r="U24">
            <v>2000</v>
          </cell>
          <cell r="V24">
            <v>0</v>
          </cell>
          <cell r="W24">
            <v>2000</v>
          </cell>
          <cell r="X24">
            <v>2000</v>
          </cell>
          <cell r="Y24">
            <v>-5.4400000000000546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</row>
        <row r="25">
          <cell r="B25" t="str">
            <v>הסרת גגות אסבסט צמנט עוטף עזה</v>
          </cell>
          <cell r="C25" t="str">
            <v>נוספות</v>
          </cell>
          <cell r="D25" t="str">
            <v>נוספות - אסבסט</v>
          </cell>
          <cell r="E25" t="str">
            <v>לא באיו"ש</v>
          </cell>
          <cell r="F25" t="str">
            <v>סיוע לישובי הדרום</v>
          </cell>
          <cell r="G25">
            <v>0</v>
          </cell>
          <cell r="H25" t="str">
            <v>-</v>
          </cell>
          <cell r="I25" t="str">
            <v>-</v>
          </cell>
          <cell r="J25" t="str">
            <v>-</v>
          </cell>
          <cell r="K25" t="str">
            <v>-</v>
          </cell>
          <cell r="L25" t="str">
            <v>-</v>
          </cell>
          <cell r="M25" t="str">
            <v>-</v>
          </cell>
          <cell r="N25" t="str">
            <v>-</v>
          </cell>
          <cell r="O25">
            <v>0</v>
          </cell>
          <cell r="P25" t="str">
            <v>-</v>
          </cell>
          <cell r="Q25">
            <v>0</v>
          </cell>
          <cell r="R25">
            <v>7499999</v>
          </cell>
          <cell r="S25">
            <v>7499.9989999999998</v>
          </cell>
          <cell r="T25">
            <v>7499.9989999999998</v>
          </cell>
          <cell r="U25">
            <v>7500</v>
          </cell>
          <cell r="V25">
            <v>0</v>
          </cell>
          <cell r="W25">
            <v>7500</v>
          </cell>
          <cell r="X25">
            <v>7500</v>
          </cell>
          <cell r="Y25">
            <v>1.0000000002037268E-3</v>
          </cell>
          <cell r="Z25">
            <v>0</v>
          </cell>
          <cell r="AA25">
            <v>7499.9989999999998</v>
          </cell>
          <cell r="AB25">
            <v>1.0000000002037268E-3</v>
          </cell>
          <cell r="AC25">
            <v>7500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7500</v>
          </cell>
        </row>
        <row r="26">
          <cell r="B26" t="str">
            <v>העברה למשרד הביטחון - הסברה והצבת תשתיות למיחזור (כולל פרוייקטור)</v>
          </cell>
          <cell r="C26" t="str">
            <v>פיתוח</v>
          </cell>
          <cell r="D26" t="str">
            <v>פיתוח - רכש</v>
          </cell>
          <cell r="E26" t="str">
            <v>לא באיו"ש</v>
          </cell>
          <cell r="F26" t="str">
            <v>פרוייקטים שונים</v>
          </cell>
          <cell r="G26">
            <v>0</v>
          </cell>
          <cell r="H26" t="str">
            <v>-</v>
          </cell>
          <cell r="I26" t="str">
            <v>-</v>
          </cell>
          <cell r="J26" t="str">
            <v>-</v>
          </cell>
          <cell r="K26">
            <v>250000</v>
          </cell>
          <cell r="L26" t="str">
            <v>-</v>
          </cell>
          <cell r="M26" t="str">
            <v>-</v>
          </cell>
          <cell r="N26" t="str">
            <v>-</v>
          </cell>
          <cell r="O26">
            <v>0</v>
          </cell>
          <cell r="P26" t="str">
            <v>-</v>
          </cell>
          <cell r="Q26">
            <v>250</v>
          </cell>
          <cell r="R26">
            <v>0</v>
          </cell>
          <cell r="S26">
            <v>0</v>
          </cell>
          <cell r="T26">
            <v>250</v>
          </cell>
          <cell r="U26">
            <v>250</v>
          </cell>
          <cell r="V26">
            <v>0</v>
          </cell>
          <cell r="W26">
            <v>250</v>
          </cell>
          <cell r="X26">
            <v>250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</row>
        <row r="27">
          <cell r="B27" t="str">
            <v>העברה לרט"ג - הקמת מרכזי הפרדה ומיון בשמורות טבע וגנים לאומיים</v>
          </cell>
          <cell r="C27" t="str">
            <v>פיתוח</v>
          </cell>
          <cell r="D27" t="str">
            <v>פיתוח - רכש</v>
          </cell>
          <cell r="E27" t="str">
            <v>לא באיו"ש</v>
          </cell>
          <cell r="F27" t="str">
            <v>פרוייקטים שונים</v>
          </cell>
          <cell r="G27">
            <v>0</v>
          </cell>
          <cell r="H27" t="str">
            <v>-</v>
          </cell>
          <cell r="I27" t="str">
            <v>-</v>
          </cell>
          <cell r="J27" t="str">
            <v>-</v>
          </cell>
          <cell r="K27">
            <v>934000</v>
          </cell>
          <cell r="L27" t="str">
            <v>-</v>
          </cell>
          <cell r="M27" t="str">
            <v>-</v>
          </cell>
          <cell r="N27" t="str">
            <v>-</v>
          </cell>
          <cell r="O27">
            <v>0</v>
          </cell>
          <cell r="P27" t="str">
            <v>-</v>
          </cell>
          <cell r="Q27">
            <v>934</v>
          </cell>
          <cell r="R27">
            <v>0</v>
          </cell>
          <cell r="S27">
            <v>0</v>
          </cell>
          <cell r="T27">
            <v>934</v>
          </cell>
          <cell r="U27">
            <v>934</v>
          </cell>
          <cell r="V27">
            <v>0</v>
          </cell>
          <cell r="W27">
            <v>934</v>
          </cell>
          <cell r="X27">
            <v>934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</row>
        <row r="28">
          <cell r="B28" t="str">
            <v>העסקת מתנדבי/ות שירות לאומי</v>
          </cell>
          <cell r="C28" t="str">
            <v>נוספות</v>
          </cell>
          <cell r="D28" t="str">
            <v>נוספות - חינוך והסברה</v>
          </cell>
          <cell r="E28" t="str">
            <v>לא באיו"ש</v>
          </cell>
          <cell r="F28" t="str">
            <v>פרוייקטים שונים</v>
          </cell>
          <cell r="G28">
            <v>0</v>
          </cell>
          <cell r="H28" t="str">
            <v>-</v>
          </cell>
          <cell r="I28" t="str">
            <v>-</v>
          </cell>
          <cell r="J28" t="str">
            <v>-</v>
          </cell>
          <cell r="K28" t="str">
            <v>-</v>
          </cell>
          <cell r="L28">
            <v>16613.73</v>
          </cell>
          <cell r="M28">
            <v>635448.08000000007</v>
          </cell>
          <cell r="N28">
            <v>80323.08</v>
          </cell>
          <cell r="O28">
            <v>0</v>
          </cell>
          <cell r="P28" t="str">
            <v>-</v>
          </cell>
          <cell r="Q28">
            <v>732.38489000000004</v>
          </cell>
          <cell r="R28">
            <v>7005.9600000000009</v>
          </cell>
          <cell r="S28">
            <v>7.0059600000000009</v>
          </cell>
          <cell r="T28">
            <v>739.39085</v>
          </cell>
          <cell r="U28">
            <v>748.35045000000002</v>
          </cell>
          <cell r="V28">
            <v>0</v>
          </cell>
          <cell r="W28">
            <v>748.35045000000002</v>
          </cell>
          <cell r="X28">
            <v>748.35045000000002</v>
          </cell>
          <cell r="Y28">
            <v>8.9596000000000231</v>
          </cell>
          <cell r="Z28">
            <v>0</v>
          </cell>
          <cell r="AA28">
            <v>7.0059600000000009</v>
          </cell>
          <cell r="AB28">
            <v>-5.9600000000008535E-3</v>
          </cell>
          <cell r="AC28">
            <v>7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7</v>
          </cell>
        </row>
        <row r="29">
          <cell r="B29" t="str">
            <v>הפקת מערכי שיעור בנושא הפרדה לשני זרמים</v>
          </cell>
          <cell r="C29" t="str">
            <v>פיתוח</v>
          </cell>
          <cell r="D29" t="str">
            <v>פיתוח - רכש</v>
          </cell>
          <cell r="E29" t="str">
            <v>לא באיו"ש</v>
          </cell>
          <cell r="F29" t="str">
            <v>חינוך</v>
          </cell>
          <cell r="G29">
            <v>0</v>
          </cell>
          <cell r="H29" t="str">
            <v>-</v>
          </cell>
          <cell r="I29" t="str">
            <v>-</v>
          </cell>
          <cell r="J29" t="str">
            <v>-</v>
          </cell>
          <cell r="K29" t="str">
            <v>-</v>
          </cell>
          <cell r="L29" t="str">
            <v>-</v>
          </cell>
          <cell r="M29" t="str">
            <v>-</v>
          </cell>
          <cell r="N29">
            <v>3220</v>
          </cell>
          <cell r="O29">
            <v>0</v>
          </cell>
          <cell r="P29" t="str">
            <v>-</v>
          </cell>
          <cell r="Q29">
            <v>3.22</v>
          </cell>
          <cell r="R29">
            <v>0</v>
          </cell>
          <cell r="S29">
            <v>0</v>
          </cell>
          <cell r="T29">
            <v>3.22</v>
          </cell>
          <cell r="U29">
            <v>125</v>
          </cell>
          <cell r="V29">
            <v>0</v>
          </cell>
          <cell r="W29">
            <v>125</v>
          </cell>
          <cell r="X29">
            <v>125</v>
          </cell>
          <cell r="Y29">
            <v>121.78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</row>
        <row r="30">
          <cell r="B30" t="str">
            <v>הפרדה במקור רשויות אחרות</v>
          </cell>
          <cell r="C30" t="str">
            <v>פיתוח</v>
          </cell>
          <cell r="D30" t="str">
            <v>פיתוח - תמיכות</v>
          </cell>
          <cell r="E30" t="str">
            <v>לא באיו"ש</v>
          </cell>
          <cell r="F30" t="str">
            <v>הפרדה במקור</v>
          </cell>
          <cell r="G30">
            <v>0</v>
          </cell>
          <cell r="H30" t="str">
            <v>-</v>
          </cell>
          <cell r="I30" t="str">
            <v>-</v>
          </cell>
          <cell r="J30" t="str">
            <v>-</v>
          </cell>
          <cell r="K30" t="str">
            <v>-</v>
          </cell>
          <cell r="L30" t="str">
            <v>-</v>
          </cell>
          <cell r="M30" t="str">
            <v>-</v>
          </cell>
          <cell r="N30">
            <v>1185736</v>
          </cell>
          <cell r="O30">
            <v>2197363</v>
          </cell>
          <cell r="P30">
            <v>6568694</v>
          </cell>
          <cell r="Q30">
            <v>7754.43</v>
          </cell>
          <cell r="R30">
            <v>134496073</v>
          </cell>
          <cell r="S30">
            <v>134496.073</v>
          </cell>
          <cell r="T30">
            <v>142250.503</v>
          </cell>
          <cell r="U30">
            <v>145000</v>
          </cell>
          <cell r="V30">
            <v>0</v>
          </cell>
          <cell r="W30">
            <v>145000</v>
          </cell>
          <cell r="X30">
            <v>145000</v>
          </cell>
          <cell r="Y30">
            <v>2749.497000000003</v>
          </cell>
          <cell r="Z30">
            <v>0</v>
          </cell>
          <cell r="AA30">
            <v>134496.073</v>
          </cell>
          <cell r="AB30">
            <v>-7.3000000003958121E-2</v>
          </cell>
          <cell r="AC30">
            <v>35000</v>
          </cell>
          <cell r="AD30">
            <v>35000</v>
          </cell>
          <cell r="AE30">
            <v>35000</v>
          </cell>
          <cell r="AF30">
            <v>29496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134496</v>
          </cell>
        </row>
        <row r="31">
          <cell r="B31" t="str">
            <v>הפרדה במקור רשויות אחרות - איו"ש</v>
          </cell>
          <cell r="C31" t="str">
            <v>כללי</v>
          </cell>
          <cell r="D31" t="str">
            <v>כללי - אמצעים חלופיים להטמנה</v>
          </cell>
          <cell r="E31" t="str">
            <v>באיוש</v>
          </cell>
          <cell r="F31" t="str">
            <v>הפרדה במקור</v>
          </cell>
          <cell r="G31">
            <v>0</v>
          </cell>
          <cell r="H31" t="str">
            <v>-</v>
          </cell>
          <cell r="I31" t="str">
            <v>-</v>
          </cell>
          <cell r="J31" t="str">
            <v>-</v>
          </cell>
          <cell r="K31" t="str">
            <v>-</v>
          </cell>
          <cell r="L31" t="str">
            <v>-</v>
          </cell>
          <cell r="M31" t="str">
            <v>-</v>
          </cell>
          <cell r="N31">
            <v>60884</v>
          </cell>
          <cell r="O31">
            <v>317235</v>
          </cell>
          <cell r="P31">
            <v>460258</v>
          </cell>
          <cell r="Q31">
            <v>521.14199999999994</v>
          </cell>
          <cell r="R31">
            <v>12492126</v>
          </cell>
          <cell r="S31">
            <v>12492.126</v>
          </cell>
          <cell r="T31">
            <v>13013.268</v>
          </cell>
          <cell r="U31">
            <v>15000</v>
          </cell>
          <cell r="V31">
            <v>0</v>
          </cell>
          <cell r="W31">
            <v>15000</v>
          </cell>
          <cell r="X31">
            <v>15000</v>
          </cell>
          <cell r="Y31">
            <v>1986.732</v>
          </cell>
          <cell r="Z31">
            <v>0</v>
          </cell>
          <cell r="AA31">
            <v>12492.126</v>
          </cell>
          <cell r="AB31">
            <v>-0.12600000000020373</v>
          </cell>
          <cell r="AC31">
            <v>4492</v>
          </cell>
          <cell r="AD31">
            <v>3000</v>
          </cell>
          <cell r="AE31">
            <v>3000</v>
          </cell>
          <cell r="AF31">
            <v>2000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12492</v>
          </cell>
        </row>
        <row r="32">
          <cell r="B32" t="str">
            <v>הפרדה במקור רשויות מיקוד</v>
          </cell>
          <cell r="C32" t="str">
            <v>פיתוח</v>
          </cell>
          <cell r="D32" t="str">
            <v>פיתוח - תמיכות</v>
          </cell>
          <cell r="E32" t="str">
            <v>לא באיו"ש</v>
          </cell>
          <cell r="F32" t="str">
            <v>הפרדה במקור</v>
          </cell>
          <cell r="G32">
            <v>0</v>
          </cell>
          <cell r="H32" t="str">
            <v>-</v>
          </cell>
          <cell r="I32" t="str">
            <v>-</v>
          </cell>
          <cell r="J32" t="str">
            <v>-</v>
          </cell>
          <cell r="K32" t="str">
            <v>-</v>
          </cell>
          <cell r="L32">
            <v>13318411</v>
          </cell>
          <cell r="M32">
            <v>54773520</v>
          </cell>
          <cell r="N32">
            <v>45702261</v>
          </cell>
          <cell r="O32">
            <v>20733059</v>
          </cell>
          <cell r="P32">
            <v>45448721</v>
          </cell>
          <cell r="Q32">
            <v>159242.913</v>
          </cell>
          <cell r="R32">
            <v>174449091</v>
          </cell>
          <cell r="S32">
            <v>174449.09099999999</v>
          </cell>
          <cell r="T32">
            <v>333692.00399999996</v>
          </cell>
          <cell r="U32">
            <v>333692.00400000002</v>
          </cell>
          <cell r="V32">
            <v>0</v>
          </cell>
          <cell r="W32">
            <v>333692.00400000002</v>
          </cell>
          <cell r="X32">
            <v>333692.00400000002</v>
          </cell>
          <cell r="Y32">
            <v>0</v>
          </cell>
          <cell r="Z32">
            <v>0</v>
          </cell>
          <cell r="AA32">
            <v>174449.09099999999</v>
          </cell>
          <cell r="AB32">
            <v>-9.0999999985797331E-2</v>
          </cell>
          <cell r="AC32">
            <v>174449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174449</v>
          </cell>
        </row>
        <row r="33">
          <cell r="B33" t="str">
            <v>הפרדה במקור רשיויות מיקוד - איו"ש</v>
          </cell>
          <cell r="C33" t="str">
            <v>כללי</v>
          </cell>
          <cell r="D33" t="str">
            <v>כללי - אמצעים חלופיים להטמנה</v>
          </cell>
          <cell r="E33" t="str">
            <v>באיוש</v>
          </cell>
          <cell r="F33" t="str">
            <v>הפרדה במקור</v>
          </cell>
          <cell r="G33">
            <v>0</v>
          </cell>
          <cell r="H33" t="str">
            <v>-</v>
          </cell>
          <cell r="I33" t="str">
            <v>-</v>
          </cell>
          <cell r="J33" t="str">
            <v>-</v>
          </cell>
          <cell r="K33" t="str">
            <v>-</v>
          </cell>
          <cell r="L33">
            <v>133367</v>
          </cell>
          <cell r="M33">
            <v>782779</v>
          </cell>
          <cell r="N33">
            <v>939052</v>
          </cell>
          <cell r="O33">
            <v>0</v>
          </cell>
          <cell r="P33">
            <v>255299</v>
          </cell>
          <cell r="Q33">
            <v>2110.4969999999998</v>
          </cell>
          <cell r="R33">
            <v>2179414</v>
          </cell>
          <cell r="S33">
            <v>2179.4140000000002</v>
          </cell>
          <cell r="T33">
            <v>4289.9110000000001</v>
          </cell>
          <cell r="U33">
            <v>4289.9109999999991</v>
          </cell>
          <cell r="V33">
            <v>0</v>
          </cell>
          <cell r="W33">
            <v>4289.9109999999991</v>
          </cell>
          <cell r="X33">
            <v>4289.9109999999991</v>
          </cell>
          <cell r="Y33">
            <v>0</v>
          </cell>
          <cell r="Z33">
            <v>0</v>
          </cell>
          <cell r="AA33">
            <v>2179.4140000000002</v>
          </cell>
          <cell r="AB33">
            <v>-0.41400000000021464</v>
          </cell>
          <cell r="AC33">
            <v>2179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2179</v>
          </cell>
        </row>
        <row r="34">
          <cell r="B34" t="str">
            <v>הקמת יחידת דוד לפיקוח על מעברי איו"ש</v>
          </cell>
          <cell r="C34" t="str">
            <v>כללי</v>
          </cell>
          <cell r="D34" t="str">
            <v>כללי - אכיפה ופיקוח</v>
          </cell>
          <cell r="E34" t="str">
            <v>באיוש</v>
          </cell>
          <cell r="F34" t="str">
            <v>פרוייקטים שונים</v>
          </cell>
          <cell r="G34">
            <v>0</v>
          </cell>
          <cell r="H34" t="str">
            <v>-</v>
          </cell>
          <cell r="I34" t="str">
            <v>-</v>
          </cell>
          <cell r="J34" t="str">
            <v>-</v>
          </cell>
          <cell r="K34" t="str">
            <v>-</v>
          </cell>
          <cell r="L34" t="str">
            <v>-</v>
          </cell>
          <cell r="M34" t="str">
            <v>-</v>
          </cell>
          <cell r="N34">
            <v>5078027.76</v>
          </cell>
          <cell r="O34">
            <v>1850666.09</v>
          </cell>
          <cell r="P34">
            <v>4161745.7899999996</v>
          </cell>
          <cell r="Q34">
            <v>9239.7735499999981</v>
          </cell>
          <cell r="R34">
            <v>4417198.5999999996</v>
          </cell>
          <cell r="S34">
            <v>4417.1985999999997</v>
          </cell>
          <cell r="T34">
            <v>13656.972149999998</v>
          </cell>
          <cell r="U34">
            <v>32200</v>
          </cell>
          <cell r="V34">
            <v>0</v>
          </cell>
          <cell r="W34">
            <v>32200</v>
          </cell>
          <cell r="X34">
            <v>32200</v>
          </cell>
          <cell r="Y34">
            <v>18543.027850000002</v>
          </cell>
          <cell r="Z34">
            <v>18543.027850000002</v>
          </cell>
          <cell r="AA34">
            <v>22960.226450000002</v>
          </cell>
          <cell r="AB34">
            <v>-0.22645000000193249</v>
          </cell>
          <cell r="AC34">
            <v>11960</v>
          </cell>
          <cell r="AD34">
            <v>11000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22960</v>
          </cell>
        </row>
        <row r="35">
          <cell r="B35" t="str">
            <v>הקמת מרכזי מחקר "פסולת למשאב"</v>
          </cell>
          <cell r="C35" t="str">
            <v>פיתוח</v>
          </cell>
          <cell r="D35" t="str">
            <v>פיתוח - רכש</v>
          </cell>
          <cell r="E35" t="str">
            <v>לא באיו"ש</v>
          </cell>
          <cell r="F35" t="str">
            <v>הקמת מרכז מחקר מפסולת למשאב</v>
          </cell>
          <cell r="G35">
            <v>0</v>
          </cell>
          <cell r="H35" t="str">
            <v>-</v>
          </cell>
          <cell r="I35" t="str">
            <v>-</v>
          </cell>
          <cell r="J35" t="str">
            <v>-</v>
          </cell>
          <cell r="K35" t="str">
            <v>-</v>
          </cell>
          <cell r="L35" t="str">
            <v>-</v>
          </cell>
          <cell r="M35" t="str">
            <v>-</v>
          </cell>
          <cell r="N35">
            <v>2124</v>
          </cell>
          <cell r="O35">
            <v>0</v>
          </cell>
          <cell r="P35" t="str">
            <v>-</v>
          </cell>
          <cell r="Q35">
            <v>2.1240000000000001</v>
          </cell>
          <cell r="R35">
            <v>0</v>
          </cell>
          <cell r="S35">
            <v>0</v>
          </cell>
          <cell r="T35">
            <v>2.1240000000000001</v>
          </cell>
          <cell r="U35">
            <v>40000</v>
          </cell>
          <cell r="V35">
            <v>0</v>
          </cell>
          <cell r="W35">
            <v>40000</v>
          </cell>
          <cell r="X35">
            <v>40000</v>
          </cell>
          <cell r="Y35">
            <v>39997.875999999997</v>
          </cell>
          <cell r="Z35">
            <v>39997.875999999997</v>
          </cell>
          <cell r="AA35">
            <v>39997.875999999997</v>
          </cell>
          <cell r="AB35">
            <v>0.12400000000343425</v>
          </cell>
          <cell r="AC35">
            <v>7998</v>
          </cell>
          <cell r="AD35">
            <v>8000</v>
          </cell>
          <cell r="AE35">
            <v>8000</v>
          </cell>
          <cell r="AF35">
            <v>8000</v>
          </cell>
          <cell r="AG35">
            <v>8000</v>
          </cell>
          <cell r="AH35">
            <v>0</v>
          </cell>
          <cell r="AI35">
            <v>0</v>
          </cell>
          <cell r="AJ35">
            <v>0</v>
          </cell>
          <cell r="AK35">
            <v>39998</v>
          </cell>
        </row>
        <row r="36">
          <cell r="B36" t="str">
            <v>הקמת מרכזי קיימות שכונתיים</v>
          </cell>
          <cell r="C36" t="str">
            <v>נוספות</v>
          </cell>
          <cell r="D36" t="str">
            <v>נוספות - חינוך והסברה</v>
          </cell>
          <cell r="E36" t="str">
            <v>לא באיו"ש</v>
          </cell>
          <cell r="F36" t="str">
            <v>חינוך</v>
          </cell>
          <cell r="G36">
            <v>0</v>
          </cell>
          <cell r="H36" t="str">
            <v>-</v>
          </cell>
          <cell r="I36" t="str">
            <v>-</v>
          </cell>
          <cell r="J36" t="str">
            <v>-</v>
          </cell>
          <cell r="K36" t="str">
            <v>-</v>
          </cell>
          <cell r="L36" t="str">
            <v>-</v>
          </cell>
          <cell r="M36">
            <v>87000</v>
          </cell>
          <cell r="N36">
            <v>663000</v>
          </cell>
          <cell r="O36">
            <v>197386</v>
          </cell>
          <cell r="P36">
            <v>750000</v>
          </cell>
          <cell r="Q36">
            <v>1500</v>
          </cell>
          <cell r="R36">
            <v>0</v>
          </cell>
          <cell r="S36">
            <v>0</v>
          </cell>
          <cell r="T36">
            <v>1500</v>
          </cell>
          <cell r="U36">
            <v>1500</v>
          </cell>
          <cell r="V36">
            <v>0</v>
          </cell>
          <cell r="W36">
            <v>1500</v>
          </cell>
          <cell r="X36">
            <v>1500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</row>
        <row r="37">
          <cell r="B37" t="str">
            <v>הקמת מתקני מיון ושדרוגם</v>
          </cell>
          <cell r="C37" t="str">
            <v>פיתוח</v>
          </cell>
          <cell r="D37" t="str">
            <v>פיתוח - תמיכות</v>
          </cell>
          <cell r="E37" t="str">
            <v>לא באיו"ש</v>
          </cell>
          <cell r="F37" t="str">
            <v>מתקני קצה</v>
          </cell>
          <cell r="G37">
            <v>0</v>
          </cell>
          <cell r="H37" t="str">
            <v>-</v>
          </cell>
          <cell r="I37" t="str">
            <v>-</v>
          </cell>
          <cell r="J37" t="str">
            <v>-</v>
          </cell>
          <cell r="K37" t="str">
            <v>-</v>
          </cell>
          <cell r="L37">
            <v>252968</v>
          </cell>
          <cell r="M37">
            <v>4920978</v>
          </cell>
          <cell r="N37">
            <v>8800876</v>
          </cell>
          <cell r="O37">
            <v>0</v>
          </cell>
          <cell r="P37">
            <v>5291123</v>
          </cell>
          <cell r="Q37">
            <v>19265.945</v>
          </cell>
          <cell r="R37">
            <v>99164862.409999996</v>
          </cell>
          <cell r="S37">
            <v>99164.862410000002</v>
          </cell>
          <cell r="T37">
            <v>118430.80741000001</v>
          </cell>
          <cell r="U37">
            <v>145933.391</v>
          </cell>
          <cell r="V37">
            <v>0</v>
          </cell>
          <cell r="W37">
            <v>145933.391</v>
          </cell>
          <cell r="X37">
            <v>145933.391</v>
          </cell>
          <cell r="Y37">
            <v>27502.583589999995</v>
          </cell>
          <cell r="Z37">
            <v>0</v>
          </cell>
          <cell r="AA37">
            <v>99164.862410000002</v>
          </cell>
          <cell r="AB37">
            <v>0.137589999998454</v>
          </cell>
          <cell r="AC37">
            <v>10389</v>
          </cell>
          <cell r="AD37">
            <v>26209</v>
          </cell>
          <cell r="AE37">
            <v>42634</v>
          </cell>
          <cell r="AF37">
            <v>5560</v>
          </cell>
          <cell r="AG37">
            <v>14373</v>
          </cell>
          <cell r="AH37">
            <v>0</v>
          </cell>
          <cell r="AI37">
            <v>0</v>
          </cell>
          <cell r="AJ37">
            <v>0</v>
          </cell>
          <cell r="AK37">
            <v>99165</v>
          </cell>
        </row>
        <row r="38">
          <cell r="B38" t="str">
            <v>הקמת מתקני מיון ושדרוגם - איו"ש</v>
          </cell>
          <cell r="C38" t="str">
            <v>כללי</v>
          </cell>
          <cell r="D38" t="str">
            <v>כללי - אמצעים חלופיים להטמנה</v>
          </cell>
          <cell r="E38" t="str">
            <v>באיוש</v>
          </cell>
          <cell r="F38" t="str">
            <v>מתקני קצה</v>
          </cell>
          <cell r="G38">
            <v>0</v>
          </cell>
          <cell r="H38" t="str">
            <v>-</v>
          </cell>
          <cell r="I38" t="str">
            <v>-</v>
          </cell>
          <cell r="J38" t="str">
            <v>-</v>
          </cell>
          <cell r="K38" t="str">
            <v>-</v>
          </cell>
          <cell r="L38" t="str">
            <v>-</v>
          </cell>
          <cell r="M38" t="str">
            <v>-</v>
          </cell>
          <cell r="N38" t="str">
            <v>-</v>
          </cell>
          <cell r="O38">
            <v>0</v>
          </cell>
          <cell r="P38" t="str">
            <v>-</v>
          </cell>
          <cell r="Q38">
            <v>0</v>
          </cell>
          <cell r="R38">
            <v>3600000</v>
          </cell>
          <cell r="S38">
            <v>3600</v>
          </cell>
          <cell r="T38">
            <v>3600</v>
          </cell>
          <cell r="U38">
            <v>3600</v>
          </cell>
          <cell r="V38">
            <v>0</v>
          </cell>
          <cell r="W38">
            <v>3600</v>
          </cell>
          <cell r="X38">
            <v>3600</v>
          </cell>
          <cell r="Y38">
            <v>0</v>
          </cell>
          <cell r="Z38">
            <v>0</v>
          </cell>
          <cell r="AA38">
            <v>3600</v>
          </cell>
          <cell r="AB38">
            <v>0</v>
          </cell>
          <cell r="AC38">
            <v>540</v>
          </cell>
          <cell r="AD38">
            <v>1260</v>
          </cell>
          <cell r="AE38">
            <v>1800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3600</v>
          </cell>
        </row>
        <row r="39">
          <cell r="B39" t="str">
            <v>הקמת מתקני קצה ומיון קו"ק שני - 2012</v>
          </cell>
          <cell r="C39" t="str">
            <v>פיתוח</v>
          </cell>
          <cell r="D39" t="str">
            <v>פיתוח - תמיכות</v>
          </cell>
          <cell r="E39" t="str">
            <v>לא באיו"ש</v>
          </cell>
          <cell r="F39" t="str">
            <v>מתקני קצה</v>
          </cell>
          <cell r="G39">
            <v>0</v>
          </cell>
          <cell r="H39" t="str">
            <v>-</v>
          </cell>
          <cell r="I39" t="str">
            <v>-</v>
          </cell>
          <cell r="J39" t="str">
            <v>-</v>
          </cell>
          <cell r="K39" t="str">
            <v>-</v>
          </cell>
          <cell r="L39" t="str">
            <v>-</v>
          </cell>
          <cell r="M39" t="str">
            <v>-</v>
          </cell>
          <cell r="N39">
            <v>483810</v>
          </cell>
          <cell r="O39">
            <v>1553704</v>
          </cell>
          <cell r="P39">
            <v>5942582</v>
          </cell>
          <cell r="Q39">
            <v>6426.3919999999998</v>
          </cell>
          <cell r="R39">
            <v>76119530</v>
          </cell>
          <cell r="S39">
            <v>76119.53</v>
          </cell>
          <cell r="T39">
            <v>82545.921999999991</v>
          </cell>
          <cell r="U39">
            <v>82545.921999999991</v>
          </cell>
          <cell r="V39">
            <v>0</v>
          </cell>
          <cell r="W39">
            <v>82545.921999999991</v>
          </cell>
          <cell r="X39">
            <v>82545.921999999991</v>
          </cell>
          <cell r="Y39">
            <v>0</v>
          </cell>
          <cell r="Z39">
            <v>0</v>
          </cell>
          <cell r="AA39">
            <v>76119.53</v>
          </cell>
          <cell r="AB39">
            <v>0.47000000000116415</v>
          </cell>
          <cell r="AC39">
            <v>8069</v>
          </cell>
          <cell r="AD39">
            <v>30941</v>
          </cell>
          <cell r="AE39">
            <v>21682</v>
          </cell>
          <cell r="AF39">
            <v>12111</v>
          </cell>
          <cell r="AG39">
            <v>3317</v>
          </cell>
          <cell r="AH39">
            <v>0</v>
          </cell>
          <cell r="AI39">
            <v>0</v>
          </cell>
          <cell r="AJ39">
            <v>0</v>
          </cell>
          <cell r="AK39">
            <v>76120</v>
          </cell>
        </row>
        <row r="40">
          <cell r="B40" t="str">
            <v>הקמת מתקני קצה ומיון קו"ק שני - 2012 - איו"ש</v>
          </cell>
          <cell r="C40" t="str">
            <v>כללי</v>
          </cell>
          <cell r="D40" t="str">
            <v>כללי - אמצעים חלופיים להטמנה</v>
          </cell>
          <cell r="E40" t="str">
            <v>באיוש</v>
          </cell>
          <cell r="F40" t="str">
            <v>מתקני קצה</v>
          </cell>
          <cell r="G40">
            <v>0</v>
          </cell>
          <cell r="H40" t="str">
            <v>-</v>
          </cell>
          <cell r="I40" t="str">
            <v>-</v>
          </cell>
          <cell r="J40" t="str">
            <v>-</v>
          </cell>
          <cell r="K40" t="str">
            <v>-</v>
          </cell>
          <cell r="L40" t="str">
            <v>-</v>
          </cell>
          <cell r="M40" t="str">
            <v>-</v>
          </cell>
          <cell r="N40" t="str">
            <v>-</v>
          </cell>
          <cell r="O40">
            <v>0</v>
          </cell>
          <cell r="P40" t="str">
            <v>-</v>
          </cell>
          <cell r="Q40">
            <v>0</v>
          </cell>
          <cell r="R40">
            <v>45833440</v>
          </cell>
          <cell r="S40">
            <v>45833.440000000002</v>
          </cell>
          <cell r="T40">
            <v>45833.440000000002</v>
          </cell>
          <cell r="U40">
            <v>45833.440000000002</v>
          </cell>
          <cell r="V40">
            <v>0</v>
          </cell>
          <cell r="W40">
            <v>45833.440000000002</v>
          </cell>
          <cell r="X40">
            <v>45833.440000000002</v>
          </cell>
          <cell r="Y40">
            <v>0</v>
          </cell>
          <cell r="Z40">
            <v>0</v>
          </cell>
          <cell r="AA40">
            <v>45833.440000000002</v>
          </cell>
          <cell r="AB40">
            <v>-0.44000000000232831</v>
          </cell>
          <cell r="AC40">
            <v>2292</v>
          </cell>
          <cell r="AD40">
            <v>9167</v>
          </cell>
          <cell r="AE40">
            <v>22916</v>
          </cell>
          <cell r="AF40">
            <v>11458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45833</v>
          </cell>
        </row>
        <row r="41">
          <cell r="B41" t="str">
            <v>הקמת מתקני קצה ושדרוגם</v>
          </cell>
          <cell r="C41" t="str">
            <v>פיתוח</v>
          </cell>
          <cell r="D41" t="str">
            <v>פיתוח - תמיכות</v>
          </cell>
          <cell r="E41" t="str">
            <v>לא באיו"ש</v>
          </cell>
          <cell r="F41" t="str">
            <v>מתקני קצה</v>
          </cell>
          <cell r="G41">
            <v>0</v>
          </cell>
          <cell r="H41" t="str">
            <v>-</v>
          </cell>
          <cell r="I41" t="str">
            <v>-</v>
          </cell>
          <cell r="J41" t="str">
            <v>-</v>
          </cell>
          <cell r="K41" t="str">
            <v>-</v>
          </cell>
          <cell r="L41">
            <v>266830</v>
          </cell>
          <cell r="M41" t="str">
            <v>-</v>
          </cell>
          <cell r="N41">
            <v>408017.5</v>
          </cell>
          <cell r="O41">
            <v>0</v>
          </cell>
          <cell r="P41">
            <v>4102682.5</v>
          </cell>
          <cell r="Q41">
            <v>4777.53</v>
          </cell>
          <cell r="R41">
            <v>94757916.870000005</v>
          </cell>
          <cell r="S41">
            <v>94757.916870000001</v>
          </cell>
          <cell r="T41">
            <v>99535.44687</v>
          </cell>
          <cell r="U41">
            <v>120676.66799999999</v>
          </cell>
          <cell r="V41">
            <v>0</v>
          </cell>
          <cell r="W41">
            <v>120676.66799999999</v>
          </cell>
          <cell r="X41">
            <v>120676.66799999999</v>
          </cell>
          <cell r="Y41">
            <v>21141.221129999991</v>
          </cell>
          <cell r="Z41">
            <v>0</v>
          </cell>
          <cell r="AA41">
            <v>94757.916870000001</v>
          </cell>
          <cell r="AB41">
            <v>8.3129999999073334E-2</v>
          </cell>
          <cell r="AC41">
            <v>21005</v>
          </cell>
          <cell r="AD41">
            <v>16670</v>
          </cell>
          <cell r="AE41">
            <v>38730</v>
          </cell>
          <cell r="AF41">
            <v>7341</v>
          </cell>
          <cell r="AG41">
            <v>11012</v>
          </cell>
          <cell r="AH41">
            <v>0</v>
          </cell>
          <cell r="AI41">
            <v>0</v>
          </cell>
          <cell r="AJ41">
            <v>0</v>
          </cell>
          <cell r="AK41">
            <v>94758</v>
          </cell>
        </row>
        <row r="42">
          <cell r="B42" t="str">
            <v>הקמת מתקני קצה ושדרוגם - איו"ש</v>
          </cell>
          <cell r="C42" t="str">
            <v>כללי</v>
          </cell>
          <cell r="D42" t="str">
            <v>כללי - אמצעים חלופיים להטמנה</v>
          </cell>
          <cell r="E42" t="str">
            <v>באיוש</v>
          </cell>
          <cell r="F42" t="str">
            <v>מתקני קצה</v>
          </cell>
          <cell r="G42">
            <v>0</v>
          </cell>
          <cell r="H42" t="str">
            <v>-</v>
          </cell>
          <cell r="I42" t="str">
            <v>-</v>
          </cell>
          <cell r="J42" t="str">
            <v>-</v>
          </cell>
          <cell r="K42" t="str">
            <v>-</v>
          </cell>
          <cell r="L42" t="str">
            <v>-</v>
          </cell>
          <cell r="M42" t="str">
            <v>-</v>
          </cell>
          <cell r="N42" t="str">
            <v>-</v>
          </cell>
          <cell r="O42">
            <v>0</v>
          </cell>
          <cell r="P42" t="str">
            <v>-</v>
          </cell>
          <cell r="Q42">
            <v>0</v>
          </cell>
          <cell r="R42">
            <v>9875593.2200000007</v>
          </cell>
          <cell r="S42">
            <v>9875.5932200000007</v>
          </cell>
          <cell r="T42">
            <v>9875.5932200000007</v>
          </cell>
          <cell r="U42">
            <v>9960</v>
          </cell>
          <cell r="V42">
            <v>0</v>
          </cell>
          <cell r="W42">
            <v>9960</v>
          </cell>
          <cell r="X42">
            <v>9960</v>
          </cell>
          <cell r="Y42">
            <v>84.406779999999344</v>
          </cell>
          <cell r="Z42">
            <v>0</v>
          </cell>
          <cell r="AA42">
            <v>9875.5932200000007</v>
          </cell>
          <cell r="AB42">
            <v>0.406779999999344</v>
          </cell>
          <cell r="AC42">
            <v>1410</v>
          </cell>
          <cell r="AD42">
            <v>3486</v>
          </cell>
          <cell r="AE42">
            <v>2490</v>
          </cell>
          <cell r="AF42">
            <v>2490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9876</v>
          </cell>
        </row>
        <row r="43">
          <cell r="B43" t="str">
            <v>הרחבת מסע ההסברה לקניה באמצעות שקיות רב פעמיות</v>
          </cell>
          <cell r="C43" t="str">
            <v>פיתוח</v>
          </cell>
          <cell r="D43" t="str">
            <v>פיתוח - רכש</v>
          </cell>
          <cell r="E43" t="str">
            <v>לא באיו"ש</v>
          </cell>
          <cell r="F43" t="str">
            <v>הסברה</v>
          </cell>
          <cell r="G43">
            <v>0</v>
          </cell>
          <cell r="H43" t="str">
            <v>-</v>
          </cell>
          <cell r="I43" t="str">
            <v>-</v>
          </cell>
          <cell r="J43" t="str">
            <v>-</v>
          </cell>
          <cell r="K43" t="str">
            <v>-</v>
          </cell>
          <cell r="L43" t="str">
            <v>-</v>
          </cell>
          <cell r="M43" t="str">
            <v>-</v>
          </cell>
          <cell r="N43">
            <v>119698.2</v>
          </cell>
          <cell r="O43">
            <v>3150</v>
          </cell>
          <cell r="P43">
            <v>171863.28</v>
          </cell>
          <cell r="Q43">
            <v>291.56148000000002</v>
          </cell>
          <cell r="R43">
            <v>1708438.52</v>
          </cell>
          <cell r="S43">
            <v>1708.4385199999999</v>
          </cell>
          <cell r="T43">
            <v>2000</v>
          </cell>
          <cell r="U43">
            <v>2000</v>
          </cell>
          <cell r="V43">
            <v>0</v>
          </cell>
          <cell r="W43">
            <v>2000</v>
          </cell>
          <cell r="X43">
            <v>2000</v>
          </cell>
          <cell r="Y43">
            <v>0</v>
          </cell>
          <cell r="Z43">
            <v>0</v>
          </cell>
          <cell r="AA43">
            <v>1708.4385199999999</v>
          </cell>
          <cell r="AB43">
            <v>-0.43851999999992586</v>
          </cell>
          <cell r="AC43">
            <v>1708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1708</v>
          </cell>
        </row>
        <row r="44">
          <cell r="B44" t="str">
            <v>השכלה גבוהה - הכשרת סטודנטים להוראה</v>
          </cell>
          <cell r="C44" t="str">
            <v>פיתוח</v>
          </cell>
          <cell r="D44" t="str">
            <v>פיתוח - רכש</v>
          </cell>
          <cell r="E44" t="str">
            <v>לא באיו"ש</v>
          </cell>
          <cell r="F44" t="str">
            <v>חינוך</v>
          </cell>
          <cell r="G44">
            <v>0</v>
          </cell>
          <cell r="H44" t="str">
            <v>-</v>
          </cell>
          <cell r="I44" t="str">
            <v>-</v>
          </cell>
          <cell r="J44" t="str">
            <v>-</v>
          </cell>
          <cell r="K44" t="str">
            <v>-</v>
          </cell>
          <cell r="L44" t="str">
            <v>-</v>
          </cell>
          <cell r="M44" t="str">
            <v>-</v>
          </cell>
          <cell r="N44">
            <v>1000000</v>
          </cell>
          <cell r="O44">
            <v>0</v>
          </cell>
          <cell r="P44" t="str">
            <v>-</v>
          </cell>
          <cell r="Q44">
            <v>1000</v>
          </cell>
          <cell r="R44">
            <v>0</v>
          </cell>
          <cell r="S44">
            <v>0</v>
          </cell>
          <cell r="T44">
            <v>1000</v>
          </cell>
          <cell r="U44">
            <v>2000</v>
          </cell>
          <cell r="V44">
            <v>0</v>
          </cell>
          <cell r="W44">
            <v>2000</v>
          </cell>
          <cell r="X44">
            <v>2000</v>
          </cell>
          <cell r="Y44">
            <v>1000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</row>
        <row r="45">
          <cell r="B45" t="str">
            <v>השכלה גבוהה הכשרת סטודנטים במגזר החרדי</v>
          </cell>
          <cell r="C45" t="str">
            <v>פיתוח</v>
          </cell>
          <cell r="D45" t="str">
            <v>פיתוח - רכש</v>
          </cell>
          <cell r="E45" t="str">
            <v>לא באיו"ש</v>
          </cell>
          <cell r="F45" t="str">
            <v>חינוך</v>
          </cell>
          <cell r="G45">
            <v>0</v>
          </cell>
          <cell r="H45" t="str">
            <v>-</v>
          </cell>
          <cell r="I45" t="str">
            <v>-</v>
          </cell>
          <cell r="J45" t="str">
            <v>-</v>
          </cell>
          <cell r="K45" t="str">
            <v>-</v>
          </cell>
          <cell r="L45" t="str">
            <v>-</v>
          </cell>
          <cell r="M45" t="str">
            <v>-</v>
          </cell>
          <cell r="N45">
            <v>503393.91</v>
          </cell>
          <cell r="O45">
            <v>0</v>
          </cell>
          <cell r="P45" t="str">
            <v>-</v>
          </cell>
          <cell r="Q45">
            <v>503.39390999999995</v>
          </cell>
          <cell r="R45">
            <v>0</v>
          </cell>
          <cell r="S45">
            <v>0</v>
          </cell>
          <cell r="T45">
            <v>503.39390999999995</v>
          </cell>
          <cell r="U45">
            <v>1000</v>
          </cell>
          <cell r="V45">
            <v>0</v>
          </cell>
          <cell r="W45">
            <v>1000</v>
          </cell>
          <cell r="X45">
            <v>1000</v>
          </cell>
          <cell r="Y45">
            <v>496.60609000000005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</row>
        <row r="46">
          <cell r="B46" t="str">
            <v>השתתפות במשרד החינוך</v>
          </cell>
          <cell r="C46" t="str">
            <v>נוספות</v>
          </cell>
          <cell r="D46" t="str">
            <v>נוספות - חינוך והסברה</v>
          </cell>
          <cell r="E46" t="str">
            <v>לא באיו"ש</v>
          </cell>
          <cell r="F46" t="str">
            <v>חינוך</v>
          </cell>
          <cell r="G46">
            <v>0</v>
          </cell>
          <cell r="H46" t="str">
            <v>-</v>
          </cell>
          <cell r="I46" t="str">
            <v>-</v>
          </cell>
          <cell r="J46">
            <v>2649091</v>
          </cell>
          <cell r="K46">
            <v>9802000</v>
          </cell>
          <cell r="L46">
            <v>8437000</v>
          </cell>
          <cell r="M46">
            <v>0</v>
          </cell>
          <cell r="N46" t="str">
            <v>-</v>
          </cell>
          <cell r="O46">
            <v>0</v>
          </cell>
          <cell r="P46" t="str">
            <v>-</v>
          </cell>
          <cell r="Q46">
            <v>20888.091</v>
          </cell>
          <cell r="R46">
            <v>0</v>
          </cell>
          <cell r="S46">
            <v>0</v>
          </cell>
          <cell r="T46">
            <v>20888.091</v>
          </cell>
          <cell r="U46">
            <v>20888</v>
          </cell>
          <cell r="V46">
            <v>0</v>
          </cell>
          <cell r="W46">
            <v>20888</v>
          </cell>
          <cell r="X46">
            <v>20888</v>
          </cell>
          <cell r="Y46">
            <v>-9.1000000000349246E-2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</row>
        <row r="47">
          <cell r="B47" t="str">
            <v>חברה מלווה בדיקה חשבונאית  והנדסית</v>
          </cell>
          <cell r="C47" t="str">
            <v>פיתוח</v>
          </cell>
          <cell r="D47" t="str">
            <v>פיתוח - רכש</v>
          </cell>
          <cell r="E47" t="str">
            <v>לא באיו"ש</v>
          </cell>
          <cell r="F47" t="str">
            <v>בקרה</v>
          </cell>
          <cell r="G47">
            <v>0</v>
          </cell>
          <cell r="H47" t="str">
            <v>-</v>
          </cell>
          <cell r="I47" t="str">
            <v>-</v>
          </cell>
          <cell r="J47">
            <v>218591.56000000003</v>
          </cell>
          <cell r="K47">
            <v>2021555.2</v>
          </cell>
          <cell r="L47">
            <v>1724835.3399999999</v>
          </cell>
          <cell r="M47">
            <v>572542.5</v>
          </cell>
          <cell r="N47">
            <v>855535.39999999991</v>
          </cell>
          <cell r="O47">
            <v>189555.20000000001</v>
          </cell>
          <cell r="P47">
            <v>543637.15999999992</v>
          </cell>
          <cell r="Q47">
            <v>5936.6971600000006</v>
          </cell>
          <cell r="R47">
            <v>1847054.8799999997</v>
          </cell>
          <cell r="S47">
            <v>1847.0548799999997</v>
          </cell>
          <cell r="T47">
            <v>7783.7520400000003</v>
          </cell>
          <cell r="U47">
            <v>17484.811959999999</v>
          </cell>
          <cell r="V47">
            <v>0</v>
          </cell>
          <cell r="W47">
            <v>17484.811959999999</v>
          </cell>
          <cell r="X47">
            <v>17484.811959999999</v>
          </cell>
          <cell r="Y47">
            <v>9701.0599199999997</v>
          </cell>
          <cell r="Z47">
            <v>9701.0599199999997</v>
          </cell>
          <cell r="AA47">
            <v>11548.114799999999</v>
          </cell>
          <cell r="AB47">
            <v>-0.11479999999937718</v>
          </cell>
          <cell r="AC47">
            <v>3548</v>
          </cell>
          <cell r="AD47">
            <v>2000</v>
          </cell>
          <cell r="AE47">
            <v>2000</v>
          </cell>
          <cell r="AF47">
            <v>2000</v>
          </cell>
          <cell r="AG47">
            <v>2000</v>
          </cell>
          <cell r="AH47">
            <v>0</v>
          </cell>
          <cell r="AI47">
            <v>0</v>
          </cell>
          <cell r="AJ47">
            <v>0</v>
          </cell>
          <cell r="AK47">
            <v>11548</v>
          </cell>
        </row>
        <row r="48">
          <cell r="B48" t="str">
            <v>חברה מלווה לפרוייקט שקיות פלסטיק</v>
          </cell>
          <cell r="C48" t="str">
            <v>פיתוח</v>
          </cell>
          <cell r="D48" t="str">
            <v>פיתוח - רכש</v>
          </cell>
          <cell r="E48" t="str">
            <v>לא באיו"ש</v>
          </cell>
          <cell r="F48" t="str">
            <v>פרוייקטים שונים</v>
          </cell>
          <cell r="G48">
            <v>0</v>
          </cell>
          <cell r="H48" t="str">
            <v>-</v>
          </cell>
          <cell r="I48" t="str">
            <v>-</v>
          </cell>
          <cell r="J48" t="str">
            <v>-</v>
          </cell>
          <cell r="K48" t="str">
            <v>-</v>
          </cell>
          <cell r="L48" t="str">
            <v>-</v>
          </cell>
          <cell r="M48" t="str">
            <v>-</v>
          </cell>
          <cell r="N48">
            <v>3880.8300000000004</v>
          </cell>
          <cell r="O48">
            <v>0</v>
          </cell>
          <cell r="P48">
            <v>2552.1600000000003</v>
          </cell>
          <cell r="Q48">
            <v>6.4329900000000011</v>
          </cell>
          <cell r="R48">
            <v>0</v>
          </cell>
          <cell r="S48">
            <v>0</v>
          </cell>
          <cell r="T48">
            <v>6.4329900000000011</v>
          </cell>
          <cell r="U48">
            <v>5000</v>
          </cell>
          <cell r="V48">
            <v>0</v>
          </cell>
          <cell r="W48">
            <v>5000</v>
          </cell>
          <cell r="X48">
            <v>5000</v>
          </cell>
          <cell r="Y48">
            <v>4993.5670099999998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</row>
        <row r="49">
          <cell r="B49" t="str">
            <v>חוף נקי - תוכניות חינוכיות</v>
          </cell>
          <cell r="C49" t="str">
            <v>נוספות</v>
          </cell>
          <cell r="D49" t="str">
            <v>נוספות - חינוך והסברה</v>
          </cell>
          <cell r="E49" t="str">
            <v>לא באיו"ש</v>
          </cell>
          <cell r="F49" t="str">
            <v>חינוך</v>
          </cell>
          <cell r="G49">
            <v>0</v>
          </cell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  <cell r="N49">
            <v>301646.20000000007</v>
          </cell>
          <cell r="O49">
            <v>87725.28</v>
          </cell>
          <cell r="P49">
            <v>649673.89999999991</v>
          </cell>
          <cell r="Q49">
            <v>951.32010000000002</v>
          </cell>
          <cell r="R49">
            <v>371405.37999999995</v>
          </cell>
          <cell r="S49">
            <v>371.40537999999992</v>
          </cell>
          <cell r="T49">
            <v>1322.7254800000001</v>
          </cell>
          <cell r="U49">
            <v>1300</v>
          </cell>
          <cell r="V49">
            <v>0</v>
          </cell>
          <cell r="W49">
            <v>1300</v>
          </cell>
          <cell r="X49">
            <v>1300</v>
          </cell>
          <cell r="Y49">
            <v>-22.725480000000061</v>
          </cell>
          <cell r="Z49">
            <v>0</v>
          </cell>
          <cell r="AA49">
            <v>371.40537999999992</v>
          </cell>
          <cell r="AB49">
            <v>-0.4053799999999228</v>
          </cell>
          <cell r="AC49">
            <v>371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371</v>
          </cell>
        </row>
        <row r="50">
          <cell r="B50" t="str">
            <v>חינוך לקיימות מקומית</v>
          </cell>
          <cell r="C50" t="str">
            <v>נוספות</v>
          </cell>
          <cell r="D50" t="str">
            <v>נוספות - חינוך והסברה</v>
          </cell>
          <cell r="E50" t="str">
            <v>לא באיו"ש</v>
          </cell>
          <cell r="F50" t="str">
            <v>חינוך</v>
          </cell>
          <cell r="G50">
            <v>0</v>
          </cell>
          <cell r="H50" t="str">
            <v>-</v>
          </cell>
          <cell r="I50" t="str">
            <v>-</v>
          </cell>
          <cell r="J50" t="str">
            <v>-</v>
          </cell>
          <cell r="K50">
            <v>232000</v>
          </cell>
          <cell r="L50">
            <v>1390810.04</v>
          </cell>
          <cell r="M50">
            <v>989894.67999999993</v>
          </cell>
          <cell r="N50">
            <v>473462.82</v>
          </cell>
          <cell r="O50">
            <v>347277.38</v>
          </cell>
          <cell r="P50">
            <v>347277.38</v>
          </cell>
          <cell r="Q50">
            <v>3433.4449199999995</v>
          </cell>
          <cell r="R50">
            <v>143377.32000000004</v>
          </cell>
          <cell r="S50">
            <v>143.37732000000003</v>
          </cell>
          <cell r="T50">
            <v>3576.8222399999995</v>
          </cell>
          <cell r="U50">
            <v>6122.02</v>
          </cell>
          <cell r="V50">
            <v>0</v>
          </cell>
          <cell r="W50">
            <v>6122.02</v>
          </cell>
          <cell r="X50">
            <v>6122.02</v>
          </cell>
          <cell r="Y50">
            <v>2545.1977600000009</v>
          </cell>
          <cell r="Z50">
            <v>0</v>
          </cell>
          <cell r="AA50">
            <v>143.37732000000003</v>
          </cell>
          <cell r="AB50">
            <v>-0.37732000000002586</v>
          </cell>
          <cell r="AC50">
            <v>143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143</v>
          </cell>
        </row>
        <row r="51">
          <cell r="B51" t="str">
            <v>חינוך לקיימות מקומית - איו"ש</v>
          </cell>
          <cell r="C51" t="str">
            <v>כללי</v>
          </cell>
          <cell r="D51" t="str">
            <v>כללי - חינוך והסברה</v>
          </cell>
          <cell r="E51" t="str">
            <v>באיוש</v>
          </cell>
          <cell r="F51" t="str">
            <v>חינוך</v>
          </cell>
          <cell r="G51">
            <v>0</v>
          </cell>
          <cell r="H51" t="str">
            <v>-</v>
          </cell>
          <cell r="I51" t="str">
            <v>-</v>
          </cell>
          <cell r="J51" t="str">
            <v>-</v>
          </cell>
          <cell r="K51" t="str">
            <v>-</v>
          </cell>
          <cell r="L51" t="str">
            <v>-</v>
          </cell>
          <cell r="M51" t="str">
            <v>-</v>
          </cell>
          <cell r="N51" t="str">
            <v>-</v>
          </cell>
          <cell r="O51">
            <v>0</v>
          </cell>
          <cell r="P51">
            <v>66830.399999999994</v>
          </cell>
          <cell r="Q51">
            <v>66.830399999999997</v>
          </cell>
          <cell r="R51">
            <v>5169.6000000000058</v>
          </cell>
          <cell r="S51">
            <v>5.1696000000000062</v>
          </cell>
          <cell r="T51">
            <v>72</v>
          </cell>
          <cell r="U51">
            <v>119.5</v>
          </cell>
          <cell r="V51">
            <v>0</v>
          </cell>
          <cell r="W51">
            <v>119.5</v>
          </cell>
          <cell r="X51">
            <v>119.5</v>
          </cell>
          <cell r="Y51">
            <v>47.5</v>
          </cell>
          <cell r="Z51">
            <v>0</v>
          </cell>
          <cell r="AA51">
            <v>5.1696000000000062</v>
          </cell>
          <cell r="AB51">
            <v>-0.16960000000000619</v>
          </cell>
          <cell r="AC51">
            <v>5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5</v>
          </cell>
        </row>
        <row r="52">
          <cell r="B52" t="str">
            <v>טיפול בבוצת מט"שים</v>
          </cell>
          <cell r="C52" t="str">
            <v>פיתוח</v>
          </cell>
          <cell r="D52" t="str">
            <v>פיתוח - תמיכות</v>
          </cell>
          <cell r="E52" t="str">
            <v>לא באיו"ש</v>
          </cell>
          <cell r="F52" t="str">
            <v>תמיכות שונות</v>
          </cell>
          <cell r="G52">
            <v>0</v>
          </cell>
          <cell r="H52" t="str">
            <v>-</v>
          </cell>
          <cell r="I52" t="str">
            <v>-</v>
          </cell>
          <cell r="J52" t="str">
            <v>-</v>
          </cell>
          <cell r="K52" t="str">
            <v>-</v>
          </cell>
          <cell r="L52" t="str">
            <v>-</v>
          </cell>
          <cell r="M52" t="str">
            <v>-</v>
          </cell>
          <cell r="N52" t="str">
            <v>-</v>
          </cell>
          <cell r="O52">
            <v>0</v>
          </cell>
          <cell r="P52">
            <v>194000</v>
          </cell>
          <cell r="Q52">
            <v>194</v>
          </cell>
          <cell r="R52">
            <v>7805999</v>
          </cell>
          <cell r="S52">
            <v>7805.9989999999998</v>
          </cell>
          <cell r="T52">
            <v>7999.9989999999998</v>
          </cell>
          <cell r="U52">
            <v>10000</v>
          </cell>
          <cell r="V52">
            <v>0</v>
          </cell>
          <cell r="W52">
            <v>10000</v>
          </cell>
          <cell r="X52">
            <v>10000</v>
          </cell>
          <cell r="Y52">
            <v>2000.0010000000002</v>
          </cell>
          <cell r="Z52">
            <v>2000.0010000000002</v>
          </cell>
          <cell r="AA52">
            <v>9806</v>
          </cell>
          <cell r="AB52">
            <v>0</v>
          </cell>
          <cell r="AC52">
            <v>3268.6666666666665</v>
          </cell>
          <cell r="AD52">
            <v>3268.6666666666665</v>
          </cell>
          <cell r="AE52">
            <v>3268.6666666666665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9806</v>
          </cell>
        </row>
        <row r="53">
          <cell r="B53" t="str">
            <v>טקסי הסמכה</v>
          </cell>
          <cell r="C53" t="str">
            <v>פיתוח</v>
          </cell>
          <cell r="D53" t="str">
            <v>פיתוח - רכש</v>
          </cell>
          <cell r="E53" t="str">
            <v>לא באיו"ש</v>
          </cell>
          <cell r="F53" t="str">
            <v>חינוך</v>
          </cell>
          <cell r="G53">
            <v>0</v>
          </cell>
          <cell r="H53" t="str">
            <v>-</v>
          </cell>
          <cell r="I53" t="str">
            <v>-</v>
          </cell>
          <cell r="J53" t="str">
            <v>-</v>
          </cell>
          <cell r="K53" t="str">
            <v>-</v>
          </cell>
          <cell r="L53" t="str">
            <v>-</v>
          </cell>
          <cell r="M53">
            <v>10738</v>
          </cell>
          <cell r="N53">
            <v>81350.999999999985</v>
          </cell>
          <cell r="O53">
            <v>35582.29</v>
          </cell>
          <cell r="P53">
            <v>202486.62000000002</v>
          </cell>
          <cell r="Q53">
            <v>294.57562000000001</v>
          </cell>
          <cell r="R53">
            <v>183067.55000000008</v>
          </cell>
          <cell r="S53">
            <v>183.06755000000007</v>
          </cell>
          <cell r="T53">
            <v>477.64317000000005</v>
          </cell>
          <cell r="U53">
            <v>520</v>
          </cell>
          <cell r="V53">
            <v>0</v>
          </cell>
          <cell r="W53">
            <v>520</v>
          </cell>
          <cell r="X53">
            <v>520</v>
          </cell>
          <cell r="Y53">
            <v>42.356829999999945</v>
          </cell>
          <cell r="Z53">
            <v>0</v>
          </cell>
          <cell r="AA53">
            <v>183.06755000000007</v>
          </cell>
          <cell r="AB53">
            <v>-6.7550000000068167E-2</v>
          </cell>
          <cell r="AC53">
            <v>183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183</v>
          </cell>
        </row>
        <row r="54">
          <cell r="B54" t="str">
            <v>יועץ שיסייע ביישום החלטת הממשלה בנושא מגזרי המיעוטים</v>
          </cell>
          <cell r="C54" t="str">
            <v>נוספות</v>
          </cell>
          <cell r="D54" t="str">
            <v>נוספות - מגזרים מוחלשים</v>
          </cell>
          <cell r="E54" t="str">
            <v>לא באיו"ש</v>
          </cell>
          <cell r="F54" t="str">
            <v>מיעוטים</v>
          </cell>
          <cell r="G54">
            <v>0</v>
          </cell>
          <cell r="H54" t="str">
            <v>-</v>
          </cell>
          <cell r="I54" t="str">
            <v>-</v>
          </cell>
          <cell r="J54" t="str">
            <v>-</v>
          </cell>
          <cell r="K54" t="str">
            <v>-</v>
          </cell>
          <cell r="L54" t="str">
            <v>-</v>
          </cell>
          <cell r="M54" t="str">
            <v>-</v>
          </cell>
          <cell r="N54">
            <v>37500</v>
          </cell>
          <cell r="O54">
            <v>0</v>
          </cell>
          <cell r="P54" t="str">
            <v>-</v>
          </cell>
          <cell r="Q54">
            <v>37.5</v>
          </cell>
          <cell r="R54">
            <v>212500</v>
          </cell>
          <cell r="S54">
            <v>212.5</v>
          </cell>
          <cell r="T54">
            <v>250</v>
          </cell>
          <cell r="U54">
            <v>250</v>
          </cell>
          <cell r="V54">
            <v>0</v>
          </cell>
          <cell r="W54">
            <v>250</v>
          </cell>
          <cell r="X54">
            <v>250</v>
          </cell>
          <cell r="Y54">
            <v>0</v>
          </cell>
          <cell r="Z54">
            <v>0</v>
          </cell>
          <cell r="AA54">
            <v>212.5</v>
          </cell>
          <cell r="AB54">
            <v>9.9999999999994316E-2</v>
          </cell>
          <cell r="AC54">
            <v>212.6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212.6</v>
          </cell>
        </row>
        <row r="55">
          <cell r="B55" t="str">
            <v>ייעוץ ובקרה ליישום חוק הפסולת האלקטרונית</v>
          </cell>
          <cell r="C55" t="str">
            <v>פיתוח</v>
          </cell>
          <cell r="D55" t="str">
            <v>פיתוח - רכש</v>
          </cell>
          <cell r="E55" t="str">
            <v>לא באיו"ש</v>
          </cell>
          <cell r="F55" t="str">
            <v>פרוייקטורים ויועצים</v>
          </cell>
          <cell r="G55">
            <v>0</v>
          </cell>
          <cell r="H55" t="str">
            <v>-</v>
          </cell>
          <cell r="I55" t="str">
            <v>-</v>
          </cell>
          <cell r="J55" t="str">
            <v>-</v>
          </cell>
          <cell r="K55" t="str">
            <v>-</v>
          </cell>
          <cell r="L55" t="str">
            <v>-</v>
          </cell>
          <cell r="M55" t="str">
            <v>-</v>
          </cell>
          <cell r="N55" t="str">
            <v>-</v>
          </cell>
          <cell r="O55">
            <v>0</v>
          </cell>
          <cell r="P55">
            <v>49560</v>
          </cell>
          <cell r="Q55">
            <v>49.56</v>
          </cell>
          <cell r="R55">
            <v>0</v>
          </cell>
          <cell r="S55">
            <v>0</v>
          </cell>
          <cell r="T55">
            <v>49.56</v>
          </cell>
          <cell r="U55">
            <v>584</v>
          </cell>
          <cell r="V55">
            <v>0</v>
          </cell>
          <cell r="W55">
            <v>584</v>
          </cell>
          <cell r="X55">
            <v>584</v>
          </cell>
          <cell r="Y55">
            <v>534.44000000000005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</row>
        <row r="56">
          <cell r="B56" t="str">
            <v>ייעוץ כלכלי לאגף אריזות</v>
          </cell>
          <cell r="C56" t="str">
            <v>פיתוח</v>
          </cell>
          <cell r="D56" t="str">
            <v>פיתוח - רכש</v>
          </cell>
          <cell r="E56" t="str">
            <v>לא באיו"ש</v>
          </cell>
          <cell r="F56" t="str">
            <v>פרוייקטורים ויועצים</v>
          </cell>
          <cell r="G56">
            <v>0</v>
          </cell>
          <cell r="H56" t="str">
            <v>-</v>
          </cell>
          <cell r="I56" t="str">
            <v>-</v>
          </cell>
          <cell r="J56" t="str">
            <v>-</v>
          </cell>
          <cell r="K56" t="str">
            <v>-</v>
          </cell>
          <cell r="L56" t="str">
            <v>-</v>
          </cell>
          <cell r="M56" t="str">
            <v>-</v>
          </cell>
          <cell r="N56" t="str">
            <v>-</v>
          </cell>
          <cell r="O56">
            <v>41283.479999999996</v>
          </cell>
          <cell r="P56">
            <v>68134.349999999991</v>
          </cell>
          <cell r="Q56">
            <v>68.134349999999984</v>
          </cell>
          <cell r="R56">
            <v>2641069.6799999997</v>
          </cell>
          <cell r="S56">
            <v>2641.0696799999996</v>
          </cell>
          <cell r="T56">
            <v>2709.2040299999994</v>
          </cell>
          <cell r="U56">
            <v>13800</v>
          </cell>
          <cell r="V56">
            <v>0</v>
          </cell>
          <cell r="W56">
            <v>13800</v>
          </cell>
          <cell r="X56">
            <v>13800</v>
          </cell>
          <cell r="Y56">
            <v>11090.795970000001</v>
          </cell>
          <cell r="Z56">
            <v>11090.795970000001</v>
          </cell>
          <cell r="AA56">
            <v>13731.86565</v>
          </cell>
          <cell r="AB56">
            <v>0</v>
          </cell>
          <cell r="AC56">
            <v>2746.3731299999999</v>
          </cell>
          <cell r="AD56">
            <v>2746.3731299999999</v>
          </cell>
          <cell r="AE56">
            <v>2746.3731299999999</v>
          </cell>
          <cell r="AF56">
            <v>2746.3731299999999</v>
          </cell>
          <cell r="AG56">
            <v>2746.3731299999999</v>
          </cell>
          <cell r="AH56">
            <v>0</v>
          </cell>
          <cell r="AI56">
            <v>0</v>
          </cell>
          <cell r="AJ56">
            <v>0</v>
          </cell>
          <cell r="AK56">
            <v>13731.86565</v>
          </cell>
        </row>
        <row r="57">
          <cell r="B57" t="str">
            <v>ייעוץ משפטי לאגף אריזות</v>
          </cell>
          <cell r="C57" t="str">
            <v>פיתוח</v>
          </cell>
          <cell r="D57" t="str">
            <v>פיתוח - רכש</v>
          </cell>
          <cell r="E57" t="str">
            <v>לא באיו"ש</v>
          </cell>
          <cell r="F57" t="str">
            <v>פרוייקטורים ויועצים</v>
          </cell>
          <cell r="G57">
            <v>0</v>
          </cell>
          <cell r="H57" t="str">
            <v>-</v>
          </cell>
          <cell r="I57" t="str">
            <v>-</v>
          </cell>
          <cell r="J57" t="str">
            <v>-</v>
          </cell>
          <cell r="K57" t="str">
            <v>-</v>
          </cell>
          <cell r="L57" t="str">
            <v>-</v>
          </cell>
          <cell r="M57" t="str">
            <v>-</v>
          </cell>
          <cell r="N57">
            <v>243248.12</v>
          </cell>
          <cell r="O57">
            <v>351682.94999999995</v>
          </cell>
          <cell r="P57">
            <v>628134.05999999994</v>
          </cell>
          <cell r="Q57">
            <v>871.38218000000006</v>
          </cell>
          <cell r="R57">
            <v>566049.51</v>
          </cell>
          <cell r="S57">
            <v>566.04951000000005</v>
          </cell>
          <cell r="T57">
            <v>1437.4316900000001</v>
          </cell>
          <cell r="U57">
            <v>4400</v>
          </cell>
          <cell r="V57">
            <v>0</v>
          </cell>
          <cell r="W57">
            <v>4400</v>
          </cell>
          <cell r="X57">
            <v>4400</v>
          </cell>
          <cell r="Y57">
            <v>2962.5683099999997</v>
          </cell>
          <cell r="Z57">
            <v>2962.5683099999997</v>
          </cell>
          <cell r="AA57">
            <v>3528.6178199999995</v>
          </cell>
          <cell r="AB57">
            <v>0.38218000000051688</v>
          </cell>
          <cell r="AC57">
            <v>709</v>
          </cell>
          <cell r="AD57">
            <v>705</v>
          </cell>
          <cell r="AE57">
            <v>705</v>
          </cell>
          <cell r="AF57">
            <v>705</v>
          </cell>
          <cell r="AG57">
            <v>705</v>
          </cell>
          <cell r="AH57">
            <v>0</v>
          </cell>
          <cell r="AI57">
            <v>0</v>
          </cell>
          <cell r="AJ57">
            <v>0</v>
          </cell>
          <cell r="AK57">
            <v>3529</v>
          </cell>
        </row>
        <row r="58">
          <cell r="B58" t="str">
            <v>כנס ירושלים</v>
          </cell>
          <cell r="C58" t="str">
            <v>נוספות</v>
          </cell>
          <cell r="D58" t="str">
            <v>נוספות - חינוך והסברה</v>
          </cell>
          <cell r="E58" t="str">
            <v>לא באיו"ש</v>
          </cell>
          <cell r="F58" t="str">
            <v>הסברה</v>
          </cell>
          <cell r="G58">
            <v>0</v>
          </cell>
          <cell r="H58" t="str">
            <v>-</v>
          </cell>
          <cell r="I58" t="str">
            <v>-</v>
          </cell>
          <cell r="J58" t="str">
            <v>-</v>
          </cell>
          <cell r="K58" t="str">
            <v>-</v>
          </cell>
          <cell r="L58" t="str">
            <v>-</v>
          </cell>
          <cell r="M58" t="str">
            <v>-</v>
          </cell>
          <cell r="N58">
            <v>50000</v>
          </cell>
          <cell r="O58">
            <v>0</v>
          </cell>
          <cell r="P58" t="str">
            <v>-</v>
          </cell>
          <cell r="Q58">
            <v>50</v>
          </cell>
          <cell r="R58">
            <v>0</v>
          </cell>
          <cell r="S58">
            <v>0</v>
          </cell>
          <cell r="T58">
            <v>50</v>
          </cell>
          <cell r="U58">
            <v>50</v>
          </cell>
          <cell r="V58">
            <v>0</v>
          </cell>
          <cell r="W58">
            <v>50</v>
          </cell>
          <cell r="X58">
            <v>50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</row>
        <row r="59">
          <cell r="B59" t="str">
            <v>כנס ראשי רשויות - "עיר בת קיימא"</v>
          </cell>
          <cell r="C59" t="str">
            <v>נוספות</v>
          </cell>
          <cell r="D59" t="str">
            <v>נוספות - חינוך והסברה</v>
          </cell>
          <cell r="E59" t="str">
            <v>לא באיו"ש</v>
          </cell>
          <cell r="F59" t="str">
            <v>הסברה</v>
          </cell>
          <cell r="G59">
            <v>0</v>
          </cell>
          <cell r="H59" t="str">
            <v>-</v>
          </cell>
          <cell r="I59" t="str">
            <v>-</v>
          </cell>
          <cell r="J59" t="str">
            <v>-</v>
          </cell>
          <cell r="K59" t="str">
            <v>-</v>
          </cell>
          <cell r="L59" t="str">
            <v>-</v>
          </cell>
          <cell r="M59" t="str">
            <v>-</v>
          </cell>
          <cell r="N59">
            <v>149573.74000000002</v>
          </cell>
          <cell r="O59">
            <v>0</v>
          </cell>
          <cell r="P59" t="str">
            <v>-</v>
          </cell>
          <cell r="Q59">
            <v>149.57374000000002</v>
          </cell>
          <cell r="R59">
            <v>0</v>
          </cell>
          <cell r="S59">
            <v>0</v>
          </cell>
          <cell r="T59">
            <v>149.57374000000002</v>
          </cell>
          <cell r="U59">
            <v>150</v>
          </cell>
          <cell r="V59">
            <v>0</v>
          </cell>
          <cell r="W59">
            <v>150</v>
          </cell>
          <cell r="X59">
            <v>150</v>
          </cell>
          <cell r="Y59">
            <v>0.42625999999998498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</row>
        <row r="60">
          <cell r="B60" t="str">
            <v>כנסים ואירועים</v>
          </cell>
          <cell r="C60" t="str">
            <v>נוספות</v>
          </cell>
          <cell r="D60" t="str">
            <v>נוספות - חינוך והסברה</v>
          </cell>
          <cell r="E60" t="str">
            <v>לא באיו"ש</v>
          </cell>
          <cell r="F60" t="str">
            <v>הסברה</v>
          </cell>
          <cell r="G60">
            <v>0</v>
          </cell>
          <cell r="H60" t="str">
            <v>-</v>
          </cell>
          <cell r="I60" t="str">
            <v>-</v>
          </cell>
          <cell r="J60" t="str">
            <v>-</v>
          </cell>
          <cell r="K60" t="str">
            <v>-</v>
          </cell>
          <cell r="L60" t="str">
            <v>-</v>
          </cell>
          <cell r="M60" t="str">
            <v>-</v>
          </cell>
          <cell r="N60">
            <v>59418.2</v>
          </cell>
          <cell r="O60">
            <v>18408</v>
          </cell>
          <cell r="P60">
            <v>2797524.8</v>
          </cell>
          <cell r="Q60">
            <v>2856.9430000000002</v>
          </cell>
          <cell r="R60">
            <v>2101663.62</v>
          </cell>
          <cell r="S60">
            <v>2101.6636200000003</v>
          </cell>
          <cell r="T60">
            <v>4958.6066200000005</v>
          </cell>
          <cell r="U60">
            <v>5100</v>
          </cell>
          <cell r="V60">
            <v>0</v>
          </cell>
          <cell r="W60">
            <v>5100</v>
          </cell>
          <cell r="X60">
            <v>5100</v>
          </cell>
          <cell r="Y60">
            <v>141.39337999999952</v>
          </cell>
          <cell r="Z60">
            <v>0</v>
          </cell>
          <cell r="AA60">
            <v>2101.6636200000003</v>
          </cell>
          <cell r="AB60">
            <v>0.33637999999973545</v>
          </cell>
          <cell r="AC60">
            <v>2102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2102</v>
          </cell>
        </row>
        <row r="61">
          <cell r="B61" t="str">
            <v>כנסים מחוזיים - חינוך והסברה</v>
          </cell>
          <cell r="C61" t="str">
            <v>נוספות</v>
          </cell>
          <cell r="D61" t="str">
            <v>נוספות - חינוך והסברה</v>
          </cell>
          <cell r="E61" t="str">
            <v>לא באיו"ש</v>
          </cell>
          <cell r="F61" t="str">
            <v>חינוך</v>
          </cell>
          <cell r="G61">
            <v>0</v>
          </cell>
          <cell r="H61" t="str">
            <v>-</v>
          </cell>
          <cell r="I61" t="str">
            <v>-</v>
          </cell>
          <cell r="J61" t="str">
            <v>-</v>
          </cell>
          <cell r="K61" t="str">
            <v>-</v>
          </cell>
          <cell r="L61" t="str">
            <v>-</v>
          </cell>
          <cell r="M61">
            <v>3027.48</v>
          </cell>
          <cell r="N61">
            <v>66559.14</v>
          </cell>
          <cell r="O61">
            <v>32681.799999999996</v>
          </cell>
          <cell r="P61">
            <v>166681.79999999999</v>
          </cell>
          <cell r="Q61">
            <v>236.26841999999994</v>
          </cell>
          <cell r="R61">
            <v>0</v>
          </cell>
          <cell r="S61">
            <v>0</v>
          </cell>
          <cell r="T61">
            <v>236.26841999999994</v>
          </cell>
          <cell r="U61">
            <v>300</v>
          </cell>
          <cell r="V61">
            <v>0</v>
          </cell>
          <cell r="W61">
            <v>300</v>
          </cell>
          <cell r="X61">
            <v>300</v>
          </cell>
          <cell r="Y61">
            <v>63.731580000000065</v>
          </cell>
          <cell r="Z61">
            <v>63.731580000000065</v>
          </cell>
          <cell r="AA61">
            <v>63.731580000000065</v>
          </cell>
          <cell r="AB61">
            <v>0.26841999999993504</v>
          </cell>
          <cell r="AC61">
            <v>64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64</v>
          </cell>
        </row>
        <row r="62">
          <cell r="B62" t="str">
            <v>כנסים מחוזיים - רכש</v>
          </cell>
          <cell r="C62" t="str">
            <v>פיתוח</v>
          </cell>
          <cell r="D62" t="str">
            <v>פיתוח - רכש</v>
          </cell>
          <cell r="E62" t="str">
            <v>לא באיו"ש</v>
          </cell>
          <cell r="F62" t="str">
            <v>חינוך</v>
          </cell>
          <cell r="G62">
            <v>0</v>
          </cell>
          <cell r="H62" t="str">
            <v>-</v>
          </cell>
          <cell r="I62" t="str">
            <v>-</v>
          </cell>
          <cell r="J62" t="str">
            <v>-</v>
          </cell>
          <cell r="K62" t="str">
            <v>-</v>
          </cell>
          <cell r="L62" t="str">
            <v>-</v>
          </cell>
          <cell r="M62" t="str">
            <v>-</v>
          </cell>
          <cell r="N62" t="str">
            <v>-</v>
          </cell>
          <cell r="O62">
            <v>0</v>
          </cell>
          <cell r="P62" t="str">
            <v>-</v>
          </cell>
          <cell r="Q62">
            <v>0</v>
          </cell>
          <cell r="R62">
            <v>135865.76999999999</v>
          </cell>
          <cell r="S62">
            <v>135.86577</v>
          </cell>
          <cell r="T62">
            <v>135.86577</v>
          </cell>
          <cell r="U62">
            <v>380</v>
          </cell>
          <cell r="V62">
            <v>0</v>
          </cell>
          <cell r="W62">
            <v>380</v>
          </cell>
          <cell r="X62">
            <v>380</v>
          </cell>
          <cell r="Y62">
            <v>244.13423</v>
          </cell>
          <cell r="Z62">
            <v>0</v>
          </cell>
          <cell r="AA62">
            <v>135.86577</v>
          </cell>
          <cell r="AB62">
            <v>0.13423000000000229</v>
          </cell>
          <cell r="AC62">
            <v>136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136</v>
          </cell>
        </row>
        <row r="63">
          <cell r="B63" t="str">
            <v>ליווי רכש ירוק</v>
          </cell>
          <cell r="C63" t="str">
            <v>פיתוח</v>
          </cell>
          <cell r="D63" t="str">
            <v>פיתוח - רכש</v>
          </cell>
          <cell r="E63" t="str">
            <v>לא באיו"ש</v>
          </cell>
          <cell r="F63" t="str">
            <v>פרוייקטים שונים</v>
          </cell>
          <cell r="G63">
            <v>0</v>
          </cell>
          <cell r="H63" t="str">
            <v>-</v>
          </cell>
          <cell r="I63" t="str">
            <v>-</v>
          </cell>
          <cell r="J63" t="str">
            <v>-</v>
          </cell>
          <cell r="K63" t="str">
            <v>-</v>
          </cell>
          <cell r="L63" t="str">
            <v>-</v>
          </cell>
          <cell r="M63" t="str">
            <v>-</v>
          </cell>
          <cell r="N63" t="str">
            <v>-</v>
          </cell>
          <cell r="O63">
            <v>0</v>
          </cell>
          <cell r="P63">
            <v>11606.48</v>
          </cell>
          <cell r="Q63">
            <v>11.606479999999999</v>
          </cell>
          <cell r="R63">
            <v>137856.42000000001</v>
          </cell>
          <cell r="S63">
            <v>137.85642000000001</v>
          </cell>
          <cell r="T63">
            <v>149.46290000000002</v>
          </cell>
          <cell r="U63">
            <v>225</v>
          </cell>
          <cell r="V63">
            <v>0</v>
          </cell>
          <cell r="W63">
            <v>225</v>
          </cell>
          <cell r="X63">
            <v>225</v>
          </cell>
          <cell r="Y63">
            <v>75.537099999999981</v>
          </cell>
          <cell r="Z63">
            <v>75.537099999999981</v>
          </cell>
          <cell r="AA63">
            <v>213.39352</v>
          </cell>
          <cell r="AB63">
            <v>-0.39351999999999521</v>
          </cell>
          <cell r="AC63">
            <v>213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213</v>
          </cell>
        </row>
        <row r="64">
          <cell r="B64" t="str">
            <v>למ"ס - סקר כמויות פסולת בתעשיה</v>
          </cell>
          <cell r="C64" t="str">
            <v>פיתוח</v>
          </cell>
          <cell r="D64" t="str">
            <v>פיתוח - רכש</v>
          </cell>
          <cell r="E64" t="str">
            <v>לא באיו"ש</v>
          </cell>
          <cell r="F64" t="str">
            <v>סקרים ומחקרים</v>
          </cell>
          <cell r="G64">
            <v>0</v>
          </cell>
          <cell r="H64" t="str">
            <v>-</v>
          </cell>
          <cell r="I64" t="str">
            <v>-</v>
          </cell>
          <cell r="J64" t="str">
            <v>-</v>
          </cell>
          <cell r="K64">
            <v>674000</v>
          </cell>
          <cell r="L64" t="str">
            <v>-</v>
          </cell>
          <cell r="M64" t="str">
            <v>-</v>
          </cell>
          <cell r="N64" t="str">
            <v>-</v>
          </cell>
          <cell r="O64">
            <v>0</v>
          </cell>
          <cell r="P64" t="str">
            <v>-</v>
          </cell>
          <cell r="Q64">
            <v>674</v>
          </cell>
          <cell r="R64">
            <v>0</v>
          </cell>
          <cell r="S64">
            <v>0</v>
          </cell>
          <cell r="T64">
            <v>674</v>
          </cell>
          <cell r="U64">
            <v>946</v>
          </cell>
          <cell r="V64">
            <v>0</v>
          </cell>
          <cell r="W64">
            <v>946</v>
          </cell>
          <cell r="X64">
            <v>946</v>
          </cell>
          <cell r="Y64">
            <v>272</v>
          </cell>
          <cell r="Z64">
            <v>272</v>
          </cell>
          <cell r="AA64">
            <v>272</v>
          </cell>
          <cell r="AB64">
            <v>0</v>
          </cell>
          <cell r="AC64">
            <v>272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272</v>
          </cell>
        </row>
        <row r="65">
          <cell r="B65" t="str">
            <v>מ. החינוך הטמעת קימות במוסדות חינוך</v>
          </cell>
          <cell r="C65" t="str">
            <v>פיתוח</v>
          </cell>
          <cell r="D65" t="str">
            <v>פיתוח - רכש</v>
          </cell>
          <cell r="E65" t="str">
            <v>לא באיו"ש</v>
          </cell>
          <cell r="F65" t="str">
            <v>חינוך</v>
          </cell>
          <cell r="G65">
            <v>0</v>
          </cell>
          <cell r="H65" t="str">
            <v>-</v>
          </cell>
          <cell r="I65" t="str">
            <v>-</v>
          </cell>
          <cell r="J65" t="str">
            <v>-</v>
          </cell>
          <cell r="K65" t="str">
            <v>-</v>
          </cell>
          <cell r="L65" t="str">
            <v>-</v>
          </cell>
          <cell r="M65">
            <v>6963000</v>
          </cell>
          <cell r="N65">
            <v>10281820</v>
          </cell>
          <cell r="O65">
            <v>0</v>
          </cell>
          <cell r="P65">
            <v>7660000</v>
          </cell>
          <cell r="Q65">
            <v>24904.82</v>
          </cell>
          <cell r="R65">
            <v>79.559999999999988</v>
          </cell>
          <cell r="S65">
            <v>7.9559999999999992E-2</v>
          </cell>
          <cell r="T65">
            <v>24904.899559999998</v>
          </cell>
          <cell r="U65">
            <v>24905</v>
          </cell>
          <cell r="V65">
            <v>0</v>
          </cell>
          <cell r="W65">
            <v>24905</v>
          </cell>
          <cell r="X65">
            <v>24905</v>
          </cell>
          <cell r="Y65">
            <v>0.10044000000198139</v>
          </cell>
          <cell r="Z65">
            <v>0</v>
          </cell>
          <cell r="AA65">
            <v>7.9559999999999992E-2</v>
          </cell>
          <cell r="AB65">
            <v>-7.9559999999999992E-2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</row>
        <row r="66">
          <cell r="B66" t="str">
            <v>מגזרים מוחלשים בתי ספר</v>
          </cell>
          <cell r="C66" t="str">
            <v>פיתוח</v>
          </cell>
          <cell r="D66" t="str">
            <v>פיתוח - רכש</v>
          </cell>
          <cell r="E66" t="str">
            <v>לא באיו"ש</v>
          </cell>
          <cell r="F66" t="str">
            <v>חינוך</v>
          </cell>
          <cell r="G66">
            <v>0</v>
          </cell>
          <cell r="H66" t="str">
            <v>-</v>
          </cell>
          <cell r="I66" t="str">
            <v>-</v>
          </cell>
          <cell r="J66" t="str">
            <v>-</v>
          </cell>
          <cell r="K66" t="str">
            <v>-</v>
          </cell>
          <cell r="L66" t="str">
            <v>-</v>
          </cell>
          <cell r="M66">
            <v>800000</v>
          </cell>
          <cell r="N66">
            <v>800000</v>
          </cell>
          <cell r="O66">
            <v>0</v>
          </cell>
          <cell r="P66">
            <v>800000</v>
          </cell>
          <cell r="Q66">
            <v>2400</v>
          </cell>
          <cell r="R66">
            <v>0</v>
          </cell>
          <cell r="S66">
            <v>0</v>
          </cell>
          <cell r="T66">
            <v>2400</v>
          </cell>
          <cell r="U66">
            <v>2400</v>
          </cell>
          <cell r="V66">
            <v>0</v>
          </cell>
          <cell r="W66">
            <v>2400</v>
          </cell>
          <cell r="X66">
            <v>2400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</row>
        <row r="67">
          <cell r="B67" t="str">
            <v>מוזיאון הטבע</v>
          </cell>
          <cell r="C67" t="str">
            <v>נוספות</v>
          </cell>
          <cell r="D67" t="str">
            <v>נוספות - חינוך והסברה</v>
          </cell>
          <cell r="E67" t="str">
            <v>לא באיו"ש</v>
          </cell>
          <cell r="F67" t="str">
            <v>פרוייקטים שונים</v>
          </cell>
          <cell r="G67">
            <v>0</v>
          </cell>
          <cell r="H67" t="str">
            <v>-</v>
          </cell>
          <cell r="I67">
            <v>1250000</v>
          </cell>
          <cell r="J67" t="str">
            <v>-</v>
          </cell>
          <cell r="K67">
            <v>3750000</v>
          </cell>
          <cell r="L67">
            <v>975000</v>
          </cell>
          <cell r="M67" t="str">
            <v>-</v>
          </cell>
          <cell r="N67" t="str">
            <v>-</v>
          </cell>
          <cell r="O67">
            <v>0</v>
          </cell>
          <cell r="P67" t="str">
            <v>-</v>
          </cell>
          <cell r="Q67">
            <v>5975</v>
          </cell>
          <cell r="R67">
            <v>0</v>
          </cell>
          <cell r="S67">
            <v>0</v>
          </cell>
          <cell r="T67">
            <v>5975</v>
          </cell>
          <cell r="U67">
            <v>8750</v>
          </cell>
          <cell r="V67">
            <v>0</v>
          </cell>
          <cell r="W67">
            <v>8750</v>
          </cell>
          <cell r="X67">
            <v>8750</v>
          </cell>
          <cell r="Y67">
            <v>2775</v>
          </cell>
          <cell r="Z67">
            <v>2775</v>
          </cell>
          <cell r="AA67">
            <v>2775</v>
          </cell>
          <cell r="AB67">
            <v>0</v>
          </cell>
          <cell r="AC67">
            <v>2775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2775</v>
          </cell>
        </row>
        <row r="68">
          <cell r="B68" t="str">
            <v>מחקרים  הפקת אנרגיה מביומסה  - איו"ש</v>
          </cell>
          <cell r="C68" t="str">
            <v>כללי</v>
          </cell>
          <cell r="D68" t="str">
            <v>כללי - אמצעים חלופיים להטמנה</v>
          </cell>
          <cell r="E68" t="str">
            <v>באיוש</v>
          </cell>
          <cell r="F68" t="str">
            <v>סקרים ומחקרים</v>
          </cell>
          <cell r="G68">
            <v>0</v>
          </cell>
          <cell r="H68" t="str">
            <v>-</v>
          </cell>
          <cell r="I68" t="str">
            <v>-</v>
          </cell>
          <cell r="J68" t="str">
            <v>-</v>
          </cell>
          <cell r="K68" t="str">
            <v>-</v>
          </cell>
          <cell r="L68">
            <v>37500</v>
          </cell>
          <cell r="M68">
            <v>149276</v>
          </cell>
          <cell r="N68">
            <v>332148</v>
          </cell>
          <cell r="O68">
            <v>246839</v>
          </cell>
          <cell r="P68">
            <v>246839</v>
          </cell>
          <cell r="Q68">
            <v>765.76299999999992</v>
          </cell>
          <cell r="R68">
            <v>392895</v>
          </cell>
          <cell r="S68">
            <v>392.89499999999998</v>
          </cell>
          <cell r="T68">
            <v>1158.6579999999999</v>
          </cell>
          <cell r="U68">
            <v>1159</v>
          </cell>
          <cell r="V68">
            <v>0</v>
          </cell>
          <cell r="W68">
            <v>1159</v>
          </cell>
          <cell r="X68">
            <v>1159</v>
          </cell>
          <cell r="Y68">
            <v>0.34200000000009823</v>
          </cell>
          <cell r="Z68">
            <v>0</v>
          </cell>
          <cell r="AA68">
            <v>392.89499999999998</v>
          </cell>
          <cell r="AB68">
            <v>0.10500000000001819</v>
          </cell>
          <cell r="AC68">
            <v>393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393</v>
          </cell>
        </row>
        <row r="69">
          <cell r="B69" t="str">
            <v>מחקרים בנושא השבה ומיחזור</v>
          </cell>
          <cell r="C69" t="str">
            <v>פיתוח</v>
          </cell>
          <cell r="D69" t="str">
            <v>פיתוח - רכש</v>
          </cell>
          <cell r="E69" t="str">
            <v>לא באיו"ש</v>
          </cell>
          <cell r="F69" t="str">
            <v>סקרים ומחקרים</v>
          </cell>
          <cell r="G69">
            <v>0</v>
          </cell>
          <cell r="H69" t="str">
            <v>-</v>
          </cell>
          <cell r="I69" t="str">
            <v>-</v>
          </cell>
          <cell r="J69" t="str">
            <v>-</v>
          </cell>
          <cell r="K69">
            <v>435080</v>
          </cell>
          <cell r="L69" t="str">
            <v>-</v>
          </cell>
          <cell r="M69" t="str">
            <v>-</v>
          </cell>
          <cell r="N69" t="str">
            <v>-</v>
          </cell>
          <cell r="O69">
            <v>0</v>
          </cell>
          <cell r="P69" t="str">
            <v>-</v>
          </cell>
          <cell r="Q69">
            <v>435.08</v>
          </cell>
          <cell r="R69">
            <v>739920</v>
          </cell>
          <cell r="S69">
            <v>739.92</v>
          </cell>
          <cell r="T69">
            <v>1175</v>
          </cell>
          <cell r="U69">
            <v>1174.92</v>
          </cell>
          <cell r="V69">
            <v>0</v>
          </cell>
          <cell r="W69">
            <v>1174.92</v>
          </cell>
          <cell r="X69">
            <v>1174.92</v>
          </cell>
          <cell r="Y69">
            <v>-7.999999999992724E-2</v>
          </cell>
          <cell r="Z69">
            <v>0</v>
          </cell>
          <cell r="AA69">
            <v>739.92</v>
          </cell>
          <cell r="AB69">
            <v>8.0000000000040927E-2</v>
          </cell>
          <cell r="AC69">
            <v>740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740</v>
          </cell>
        </row>
        <row r="70">
          <cell r="B70" t="str">
            <v>מחקרים הפקת אנרגיה מביומסה</v>
          </cell>
          <cell r="C70" t="str">
            <v>פיתוח</v>
          </cell>
          <cell r="D70" t="str">
            <v>פיתוח - רכש</v>
          </cell>
          <cell r="E70" t="str">
            <v>לא באיו"ש</v>
          </cell>
          <cell r="F70" t="str">
            <v>סקרים ומחקרים</v>
          </cell>
          <cell r="G70">
            <v>0</v>
          </cell>
          <cell r="H70" t="str">
            <v>-</v>
          </cell>
          <cell r="I70" t="str">
            <v>-</v>
          </cell>
          <cell r="J70" t="str">
            <v>-</v>
          </cell>
          <cell r="K70">
            <v>98195.5</v>
          </cell>
          <cell r="L70">
            <v>1203575</v>
          </cell>
          <cell r="M70">
            <v>1491479</v>
          </cell>
          <cell r="N70">
            <v>1430458.0299999998</v>
          </cell>
          <cell r="O70">
            <v>269839</v>
          </cell>
          <cell r="P70">
            <v>534381.5</v>
          </cell>
          <cell r="Q70">
            <v>4758.0890299999992</v>
          </cell>
          <cell r="R70">
            <v>3943918.7</v>
          </cell>
          <cell r="S70">
            <v>3943.9187000000002</v>
          </cell>
          <cell r="T70">
            <v>8702.0077299999994</v>
          </cell>
          <cell r="U70">
            <v>9220.0794999999998</v>
          </cell>
          <cell r="V70">
            <v>0</v>
          </cell>
          <cell r="W70">
            <v>9220.0794999999998</v>
          </cell>
          <cell r="X70">
            <v>9220.0794999999998</v>
          </cell>
          <cell r="Y70">
            <v>518.07177000000047</v>
          </cell>
          <cell r="Z70">
            <v>0</v>
          </cell>
          <cell r="AA70">
            <v>3943.9187000000002</v>
          </cell>
          <cell r="AB70">
            <v>8.1299999999828287E-2</v>
          </cell>
          <cell r="AC70">
            <v>1944</v>
          </cell>
          <cell r="AD70">
            <v>1500</v>
          </cell>
          <cell r="AE70">
            <v>500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3944</v>
          </cell>
        </row>
        <row r="71">
          <cell r="B71" t="str">
            <v>מיזם משותף עם אט"ד יציאה לקהילה</v>
          </cell>
          <cell r="C71" t="str">
            <v>נוספות</v>
          </cell>
          <cell r="D71" t="str">
            <v>נוספות - חינוך והסברה</v>
          </cell>
          <cell r="E71" t="str">
            <v>לא באיו"ש</v>
          </cell>
          <cell r="F71" t="str">
            <v>פרוייקטים שונים</v>
          </cell>
          <cell r="G71">
            <v>0</v>
          </cell>
          <cell r="H71" t="str">
            <v>-</v>
          </cell>
          <cell r="I71" t="str">
            <v>-</v>
          </cell>
          <cell r="J71" t="str">
            <v>-</v>
          </cell>
          <cell r="K71" t="str">
            <v>-</v>
          </cell>
          <cell r="L71" t="str">
            <v>-</v>
          </cell>
          <cell r="M71">
            <v>127819</v>
          </cell>
          <cell r="N71">
            <v>534497</v>
          </cell>
          <cell r="O71">
            <v>132979</v>
          </cell>
          <cell r="P71">
            <v>337684</v>
          </cell>
          <cell r="Q71">
            <v>1000</v>
          </cell>
          <cell r="R71">
            <v>0</v>
          </cell>
          <cell r="S71">
            <v>0</v>
          </cell>
          <cell r="T71">
            <v>1000</v>
          </cell>
          <cell r="U71">
            <v>985.53951999999992</v>
          </cell>
          <cell r="V71">
            <v>0</v>
          </cell>
          <cell r="W71">
            <v>985.53951999999992</v>
          </cell>
          <cell r="X71">
            <v>985.53951999999992</v>
          </cell>
          <cell r="Y71">
            <v>-14.460480000000075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</row>
        <row r="72">
          <cell r="B72" t="str">
            <v>מיזם משותף עם הג'וינט בנושא שילוב גמלאים בנושאי מחזור</v>
          </cell>
          <cell r="C72" t="str">
            <v>נוספות</v>
          </cell>
          <cell r="D72" t="str">
            <v>נוספות - חינוך והסברה</v>
          </cell>
          <cell r="E72" t="str">
            <v>לא באיו"ש</v>
          </cell>
          <cell r="F72" t="str">
            <v>הסברה</v>
          </cell>
          <cell r="G72">
            <v>0</v>
          </cell>
          <cell r="H72" t="str">
            <v>-</v>
          </cell>
          <cell r="I72" t="str">
            <v>-</v>
          </cell>
          <cell r="J72" t="str">
            <v>-</v>
          </cell>
          <cell r="K72" t="str">
            <v>-</v>
          </cell>
          <cell r="L72" t="str">
            <v>-</v>
          </cell>
          <cell r="M72" t="str">
            <v>-</v>
          </cell>
          <cell r="N72" t="str">
            <v>-</v>
          </cell>
          <cell r="O72">
            <v>0</v>
          </cell>
          <cell r="P72" t="str">
            <v>-</v>
          </cell>
          <cell r="Q72">
            <v>0</v>
          </cell>
          <cell r="R72">
            <v>500000</v>
          </cell>
          <cell r="S72">
            <v>500</v>
          </cell>
          <cell r="T72">
            <v>500</v>
          </cell>
          <cell r="U72">
            <v>500</v>
          </cell>
          <cell r="V72">
            <v>0</v>
          </cell>
          <cell r="W72">
            <v>500</v>
          </cell>
          <cell r="X72">
            <v>500</v>
          </cell>
          <cell r="Y72">
            <v>0</v>
          </cell>
          <cell r="Z72">
            <v>0</v>
          </cell>
          <cell r="AA72">
            <v>500</v>
          </cell>
          <cell r="AB72">
            <v>0</v>
          </cell>
          <cell r="AC72">
            <v>500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500</v>
          </cell>
        </row>
        <row r="73">
          <cell r="B73" t="str">
            <v>מיזם משותף עם הקרן החדשה לקולנוע ופארק אריאל שרון</v>
          </cell>
          <cell r="C73" t="str">
            <v>פיתוח</v>
          </cell>
          <cell r="D73" t="str">
            <v>פיתוח - רכש</v>
          </cell>
          <cell r="E73" t="str">
            <v>לא באיו"ש</v>
          </cell>
          <cell r="F73" t="str">
            <v>חינוך</v>
          </cell>
          <cell r="G73">
            <v>0</v>
          </cell>
          <cell r="H73" t="str">
            <v>-</v>
          </cell>
          <cell r="I73" t="str">
            <v>-</v>
          </cell>
          <cell r="J73" t="str">
            <v>-</v>
          </cell>
          <cell r="K73" t="str">
            <v>-</v>
          </cell>
          <cell r="L73" t="str">
            <v>-</v>
          </cell>
          <cell r="M73" t="str">
            <v>-</v>
          </cell>
          <cell r="N73" t="str">
            <v>-</v>
          </cell>
          <cell r="O73">
            <v>0</v>
          </cell>
          <cell r="P73">
            <v>58350</v>
          </cell>
          <cell r="Q73">
            <v>58.35</v>
          </cell>
          <cell r="R73">
            <v>141650</v>
          </cell>
          <cell r="S73">
            <v>141.65</v>
          </cell>
          <cell r="T73">
            <v>200</v>
          </cell>
          <cell r="U73">
            <v>200</v>
          </cell>
          <cell r="V73">
            <v>0</v>
          </cell>
          <cell r="W73">
            <v>200</v>
          </cell>
          <cell r="X73">
            <v>200</v>
          </cell>
          <cell r="Y73">
            <v>0</v>
          </cell>
          <cell r="Z73">
            <v>0</v>
          </cell>
          <cell r="AA73">
            <v>141.65</v>
          </cell>
          <cell r="AB73">
            <v>0.34999999999999432</v>
          </cell>
          <cell r="AC73">
            <v>142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142</v>
          </cell>
        </row>
        <row r="74">
          <cell r="B74" t="str">
            <v>מיזם משותף עם משרד הרווחה בנושא מיחזור פסולת על ידי עובדים עם צרכים מיוחדים</v>
          </cell>
          <cell r="C74" t="str">
            <v>פיתוח</v>
          </cell>
          <cell r="D74" t="str">
            <v>פיתוח - רכש</v>
          </cell>
          <cell r="E74" t="str">
            <v>לא באיו"ש</v>
          </cell>
          <cell r="F74" t="str">
            <v>פרוייקטים שונים</v>
          </cell>
          <cell r="G74">
            <v>0</v>
          </cell>
          <cell r="H74" t="str">
            <v>-</v>
          </cell>
          <cell r="I74" t="str">
            <v>-</v>
          </cell>
          <cell r="J74" t="str">
            <v>-</v>
          </cell>
          <cell r="K74" t="str">
            <v>-</v>
          </cell>
          <cell r="L74" t="str">
            <v>-</v>
          </cell>
          <cell r="M74" t="str">
            <v>-</v>
          </cell>
          <cell r="N74">
            <v>100000</v>
          </cell>
          <cell r="O74">
            <v>0</v>
          </cell>
          <cell r="P74" t="str">
            <v>-</v>
          </cell>
          <cell r="Q74">
            <v>100</v>
          </cell>
          <cell r="R74">
            <v>0</v>
          </cell>
          <cell r="S74">
            <v>0</v>
          </cell>
          <cell r="T74">
            <v>100</v>
          </cell>
          <cell r="U74">
            <v>1000</v>
          </cell>
          <cell r="V74">
            <v>0</v>
          </cell>
          <cell r="W74">
            <v>1000</v>
          </cell>
          <cell r="X74">
            <v>1000</v>
          </cell>
          <cell r="Y74">
            <v>900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</row>
        <row r="75">
          <cell r="B75" t="str">
            <v>מיחשוב מערכת גביית היטל הטמנה</v>
          </cell>
          <cell r="C75" t="str">
            <v>פיתוח</v>
          </cell>
          <cell r="D75" t="str">
            <v>פיתוח - רכש</v>
          </cell>
          <cell r="E75" t="str">
            <v>לא באיו"ש</v>
          </cell>
          <cell r="F75" t="str">
            <v>מערכות מיחשוב תומכות</v>
          </cell>
          <cell r="G75">
            <v>0</v>
          </cell>
          <cell r="H75" t="str">
            <v>-</v>
          </cell>
          <cell r="I75" t="str">
            <v>-</v>
          </cell>
          <cell r="J75" t="str">
            <v>-</v>
          </cell>
          <cell r="K75">
            <v>299733.84999999998</v>
          </cell>
          <cell r="L75">
            <v>966366.33999999985</v>
          </cell>
          <cell r="M75">
            <v>623183.80999999982</v>
          </cell>
          <cell r="N75">
            <v>782292.03</v>
          </cell>
          <cell r="O75">
            <v>277928.71999999997</v>
          </cell>
          <cell r="P75">
            <v>277928.71999999997</v>
          </cell>
          <cell r="Q75">
            <v>2949.5047500000001</v>
          </cell>
          <cell r="R75">
            <v>156921.57999999999</v>
          </cell>
          <cell r="S75">
            <v>156.92157999999998</v>
          </cell>
          <cell r="T75">
            <v>3106.4263300000002</v>
          </cell>
          <cell r="U75">
            <v>8520.2585299999992</v>
          </cell>
          <cell r="V75">
            <v>0</v>
          </cell>
          <cell r="W75">
            <v>8520.2585299999992</v>
          </cell>
          <cell r="X75">
            <v>8520.2585299999992</v>
          </cell>
          <cell r="Y75">
            <v>5413.8321999999989</v>
          </cell>
          <cell r="Z75">
            <v>3500</v>
          </cell>
          <cell r="AA75">
            <v>3656.9215800000002</v>
          </cell>
          <cell r="AB75">
            <v>7.8419999999823631E-2</v>
          </cell>
          <cell r="AC75">
            <v>900</v>
          </cell>
          <cell r="AD75">
            <v>900</v>
          </cell>
          <cell r="AE75">
            <v>900</v>
          </cell>
          <cell r="AF75">
            <v>957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3657</v>
          </cell>
        </row>
        <row r="76">
          <cell r="B76" t="str">
            <v>מערכת ממוחשבת ליישום חוק האריזות</v>
          </cell>
          <cell r="C76" t="str">
            <v>פיתוח</v>
          </cell>
          <cell r="D76" t="str">
            <v>פיתוח - רכש</v>
          </cell>
          <cell r="E76" t="str">
            <v>לא באיו"ש</v>
          </cell>
          <cell r="F76" t="str">
            <v>מערכות מיחשוב תומכות</v>
          </cell>
          <cell r="G76">
            <v>0</v>
          </cell>
          <cell r="H76" t="str">
            <v>-</v>
          </cell>
          <cell r="I76" t="str">
            <v>-</v>
          </cell>
          <cell r="J76" t="str">
            <v>-</v>
          </cell>
          <cell r="K76">
            <v>352005.99000000005</v>
          </cell>
          <cell r="L76">
            <v>2543320.5999999992</v>
          </cell>
          <cell r="M76">
            <v>1364343.1299999997</v>
          </cell>
          <cell r="N76">
            <v>915878.07999999973</v>
          </cell>
          <cell r="O76">
            <v>273799.51</v>
          </cell>
          <cell r="P76">
            <v>301969.77</v>
          </cell>
          <cell r="Q76">
            <v>5477.5175699999982</v>
          </cell>
          <cell r="R76">
            <v>901190.61999999988</v>
          </cell>
          <cell r="S76">
            <v>901.19061999999985</v>
          </cell>
          <cell r="T76">
            <v>6378.7081899999976</v>
          </cell>
          <cell r="U76">
            <v>11033.701280000001</v>
          </cell>
          <cell r="V76">
            <v>0</v>
          </cell>
          <cell r="W76">
            <v>11033.701280000001</v>
          </cell>
          <cell r="X76">
            <v>11033.701280000001</v>
          </cell>
          <cell r="Y76">
            <v>4654.9930900000036</v>
          </cell>
          <cell r="Z76">
            <v>4000</v>
          </cell>
          <cell r="AA76">
            <v>4901.1906199999994</v>
          </cell>
          <cell r="AB76">
            <v>-0.19061999999939871</v>
          </cell>
          <cell r="AC76">
            <v>1000</v>
          </cell>
          <cell r="AD76">
            <v>1000</v>
          </cell>
          <cell r="AE76">
            <v>1000</v>
          </cell>
          <cell r="AF76">
            <v>1000</v>
          </cell>
          <cell r="AG76">
            <v>901</v>
          </cell>
          <cell r="AH76">
            <v>0</v>
          </cell>
          <cell r="AI76">
            <v>0</v>
          </cell>
          <cell r="AJ76">
            <v>0</v>
          </cell>
          <cell r="AK76">
            <v>4901</v>
          </cell>
        </row>
        <row r="77">
          <cell r="B77" t="str">
            <v>מרסקות גזם בחקלאות</v>
          </cell>
          <cell r="C77" t="str">
            <v>פיתוח</v>
          </cell>
          <cell r="D77" t="str">
            <v>פיתוח - תמיכות</v>
          </cell>
          <cell r="E77" t="str">
            <v>לא באיו"ש</v>
          </cell>
          <cell r="F77" t="str">
            <v>תמיכות שונות</v>
          </cell>
          <cell r="G77">
            <v>0</v>
          </cell>
          <cell r="H77" t="str">
            <v>-</v>
          </cell>
          <cell r="I77" t="str">
            <v>-</v>
          </cell>
          <cell r="J77" t="str">
            <v>-</v>
          </cell>
          <cell r="K77">
            <v>500000</v>
          </cell>
          <cell r="L77">
            <v>3721.84</v>
          </cell>
          <cell r="M77">
            <v>546000</v>
          </cell>
          <cell r="N77" t="str">
            <v>-</v>
          </cell>
          <cell r="O77">
            <v>0</v>
          </cell>
          <cell r="P77" t="str">
            <v>-</v>
          </cell>
          <cell r="Q77">
            <v>1049.7218400000002</v>
          </cell>
          <cell r="R77">
            <v>0</v>
          </cell>
          <cell r="S77">
            <v>0</v>
          </cell>
          <cell r="T77">
            <v>1049.7218400000002</v>
          </cell>
          <cell r="U77">
            <v>1049.7218399999999</v>
          </cell>
          <cell r="V77">
            <v>0</v>
          </cell>
          <cell r="W77">
            <v>1049.7218399999999</v>
          </cell>
          <cell r="X77">
            <v>1049.7218399999999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</row>
        <row r="78">
          <cell r="B78" t="str">
            <v>נסיעות לחו"ל</v>
          </cell>
          <cell r="C78" t="str">
            <v>פיתוח</v>
          </cell>
          <cell r="D78" t="str">
            <v>פיתוח - רכש</v>
          </cell>
          <cell r="E78" t="str">
            <v>לא באיו"ש</v>
          </cell>
          <cell r="F78" t="str">
            <v>נסיעות לחו"ל</v>
          </cell>
          <cell r="G78">
            <v>0</v>
          </cell>
          <cell r="H78" t="str">
            <v>-</v>
          </cell>
          <cell r="I78" t="str">
            <v>-</v>
          </cell>
          <cell r="J78" t="str">
            <v>-</v>
          </cell>
          <cell r="K78">
            <v>4705.96</v>
          </cell>
          <cell r="L78">
            <v>115682.17999999992</v>
          </cell>
          <cell r="M78">
            <v>380.11</v>
          </cell>
          <cell r="N78">
            <v>304.19</v>
          </cell>
          <cell r="O78">
            <v>0</v>
          </cell>
          <cell r="P78" t="str">
            <v>-</v>
          </cell>
          <cell r="Q78">
            <v>121.07243999999993</v>
          </cell>
          <cell r="R78">
            <v>1168.92</v>
          </cell>
          <cell r="S78">
            <v>1.1689200000000002</v>
          </cell>
          <cell r="T78">
            <v>122.24135999999993</v>
          </cell>
          <cell r="U78">
            <v>351.70596</v>
          </cell>
          <cell r="V78">
            <v>0</v>
          </cell>
          <cell r="W78">
            <v>351.70596</v>
          </cell>
          <cell r="X78">
            <v>351.70596</v>
          </cell>
          <cell r="Y78">
            <v>229.46460000000008</v>
          </cell>
          <cell r="Z78">
            <v>100</v>
          </cell>
          <cell r="AA78">
            <v>101.16892</v>
          </cell>
          <cell r="AB78">
            <v>-0.16891999999999996</v>
          </cell>
          <cell r="AC78">
            <v>101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101</v>
          </cell>
        </row>
        <row r="79">
          <cell r="B79" t="str">
            <v>סבסוד קליטת חומר אורגני מופרד במקור</v>
          </cell>
          <cell r="C79" t="str">
            <v>פיתוח</v>
          </cell>
          <cell r="D79" t="str">
            <v>פיתוח - תמיכות</v>
          </cell>
          <cell r="E79" t="str">
            <v>לא באיו"ש</v>
          </cell>
          <cell r="F79" t="str">
            <v>סבסוד קליטת חומר אורגני מופרד במקור</v>
          </cell>
          <cell r="G79">
            <v>0</v>
          </cell>
          <cell r="H79" t="str">
            <v>-</v>
          </cell>
          <cell r="I79" t="str">
            <v>-</v>
          </cell>
          <cell r="J79" t="str">
            <v>-</v>
          </cell>
          <cell r="K79" t="str">
            <v>-</v>
          </cell>
          <cell r="L79" t="str">
            <v>-</v>
          </cell>
          <cell r="M79" t="str">
            <v>-</v>
          </cell>
          <cell r="N79" t="str">
            <v>-</v>
          </cell>
          <cell r="O79">
            <v>0</v>
          </cell>
          <cell r="P79">
            <v>433773</v>
          </cell>
          <cell r="Q79">
            <v>433.77300000000002</v>
          </cell>
          <cell r="R79">
            <v>8318020.6900000004</v>
          </cell>
          <cell r="S79">
            <v>8318.0206900000012</v>
          </cell>
          <cell r="T79">
            <v>8751.7936900000004</v>
          </cell>
          <cell r="U79">
            <v>9000</v>
          </cell>
          <cell r="V79">
            <v>0</v>
          </cell>
          <cell r="W79">
            <v>9000</v>
          </cell>
          <cell r="X79">
            <v>9000</v>
          </cell>
          <cell r="Y79">
            <v>248.20630999999958</v>
          </cell>
          <cell r="Z79">
            <v>0</v>
          </cell>
          <cell r="AA79">
            <v>8318.0206900000012</v>
          </cell>
          <cell r="AB79">
            <v>-2.0690000001195585E-2</v>
          </cell>
          <cell r="AC79">
            <v>3000</v>
          </cell>
          <cell r="AD79">
            <v>3000</v>
          </cell>
          <cell r="AE79">
            <v>2318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8318</v>
          </cell>
        </row>
        <row r="80">
          <cell r="B80" t="str">
            <v>סילוק מפגעי אסבסט למעוטי יכולת</v>
          </cell>
          <cell r="C80" t="str">
            <v>נוספות</v>
          </cell>
          <cell r="D80" t="str">
            <v>נוספות - אסבסט</v>
          </cell>
          <cell r="E80" t="str">
            <v>לא באיו"ש</v>
          </cell>
          <cell r="F80" t="str">
            <v>טיפול באסבסט</v>
          </cell>
          <cell r="G80">
            <v>0</v>
          </cell>
          <cell r="H80" t="str">
            <v>-</v>
          </cell>
          <cell r="I80" t="str">
            <v>-</v>
          </cell>
          <cell r="J80" t="str">
            <v>-</v>
          </cell>
          <cell r="K80" t="str">
            <v>-</v>
          </cell>
          <cell r="L80" t="str">
            <v>-</v>
          </cell>
          <cell r="M80" t="str">
            <v>-</v>
          </cell>
          <cell r="N80">
            <v>240720</v>
          </cell>
          <cell r="O80">
            <v>0</v>
          </cell>
          <cell r="P80">
            <v>22297.279999999999</v>
          </cell>
          <cell r="Q80">
            <v>263.01728000000003</v>
          </cell>
          <cell r="R80">
            <v>738324.23</v>
          </cell>
          <cell r="S80">
            <v>738.32422999999994</v>
          </cell>
          <cell r="T80">
            <v>1001.34151</v>
          </cell>
          <cell r="U80">
            <v>1033.79114</v>
          </cell>
          <cell r="V80">
            <v>0</v>
          </cell>
          <cell r="W80">
            <v>1033.79114</v>
          </cell>
          <cell r="X80">
            <v>1033.79114</v>
          </cell>
          <cell r="Y80">
            <v>32.44963000000007</v>
          </cell>
          <cell r="Z80">
            <v>0</v>
          </cell>
          <cell r="AA80">
            <v>738.32422999999994</v>
          </cell>
          <cell r="AB80">
            <v>-0.32422999999994317</v>
          </cell>
          <cell r="AC80">
            <v>738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738</v>
          </cell>
        </row>
        <row r="81">
          <cell r="B81" t="str">
            <v>סקר הרכב פסולת</v>
          </cell>
          <cell r="C81" t="str">
            <v>פיתוח</v>
          </cell>
          <cell r="D81" t="str">
            <v>פיתוח - רכש</v>
          </cell>
          <cell r="E81" t="str">
            <v>לא באיו"ש</v>
          </cell>
          <cell r="F81" t="str">
            <v>סקרים ומחקרים</v>
          </cell>
          <cell r="G81">
            <v>0</v>
          </cell>
          <cell r="H81" t="str">
            <v>-</v>
          </cell>
          <cell r="I81" t="str">
            <v>-</v>
          </cell>
          <cell r="J81" t="str">
            <v>-</v>
          </cell>
          <cell r="K81" t="str">
            <v>-</v>
          </cell>
          <cell r="L81" t="str">
            <v>-</v>
          </cell>
          <cell r="M81">
            <v>1092432.2</v>
          </cell>
          <cell r="N81">
            <v>819323.56</v>
          </cell>
          <cell r="O81">
            <v>0</v>
          </cell>
          <cell r="P81" t="str">
            <v>-</v>
          </cell>
          <cell r="Q81">
            <v>1911.75576</v>
          </cell>
          <cell r="R81">
            <v>0</v>
          </cell>
          <cell r="S81">
            <v>0</v>
          </cell>
          <cell r="T81">
            <v>1911.75576</v>
          </cell>
          <cell r="U81">
            <v>1900</v>
          </cell>
          <cell r="V81">
            <v>0</v>
          </cell>
          <cell r="W81">
            <v>1900</v>
          </cell>
          <cell r="X81">
            <v>1900</v>
          </cell>
          <cell r="Y81">
            <v>-11.755760000000009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</row>
        <row r="82">
          <cell r="B82" t="str">
            <v>עידכון מדיניות הטיפול בפסולת מוצקה</v>
          </cell>
          <cell r="C82" t="str">
            <v>פיתוח</v>
          </cell>
          <cell r="D82" t="str">
            <v>פיתוח - רכש</v>
          </cell>
          <cell r="E82" t="str">
            <v>לא באיו"ש</v>
          </cell>
          <cell r="F82" t="str">
            <v>פרוייקטים שונים</v>
          </cell>
          <cell r="G82">
            <v>0</v>
          </cell>
          <cell r="H82" t="str">
            <v>-</v>
          </cell>
          <cell r="I82" t="str">
            <v>-</v>
          </cell>
          <cell r="J82" t="str">
            <v>-</v>
          </cell>
          <cell r="K82" t="str">
            <v>-</v>
          </cell>
          <cell r="L82" t="str">
            <v>-</v>
          </cell>
          <cell r="M82">
            <v>40950</v>
          </cell>
          <cell r="N82" t="str">
            <v>-</v>
          </cell>
          <cell r="O82">
            <v>0</v>
          </cell>
          <cell r="P82" t="str">
            <v>-</v>
          </cell>
          <cell r="Q82">
            <v>40.950000000000003</v>
          </cell>
          <cell r="R82">
            <v>0</v>
          </cell>
          <cell r="S82">
            <v>0</v>
          </cell>
          <cell r="T82">
            <v>40.950000000000003</v>
          </cell>
          <cell r="U82">
            <v>250</v>
          </cell>
          <cell r="V82">
            <v>0</v>
          </cell>
          <cell r="W82">
            <v>250</v>
          </cell>
          <cell r="X82">
            <v>250</v>
          </cell>
          <cell r="Y82">
            <v>209.05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</row>
        <row r="83">
          <cell r="B83" t="str">
            <v>פעולות הערכות ליישום חוק האריזות</v>
          </cell>
          <cell r="C83" t="str">
            <v>פיתוח</v>
          </cell>
          <cell r="D83" t="str">
            <v>פיתוח - רכש</v>
          </cell>
          <cell r="E83" t="str">
            <v>לא באיו"ש</v>
          </cell>
          <cell r="F83" t="str">
            <v>פרוייקטורים ויועצים</v>
          </cell>
          <cell r="G83">
            <v>0</v>
          </cell>
          <cell r="H83" t="str">
            <v>-</v>
          </cell>
          <cell r="I83" t="str">
            <v>-</v>
          </cell>
          <cell r="J83">
            <v>99000</v>
          </cell>
          <cell r="K83">
            <v>11842</v>
          </cell>
          <cell r="L83">
            <v>236830.39</v>
          </cell>
          <cell r="M83">
            <v>840960.45999999985</v>
          </cell>
          <cell r="N83">
            <v>599501.87</v>
          </cell>
          <cell r="O83">
            <v>98649.64</v>
          </cell>
          <cell r="P83">
            <v>220222.80000000002</v>
          </cell>
          <cell r="Q83">
            <v>2008.3575199999996</v>
          </cell>
          <cell r="R83">
            <v>150795.55999999994</v>
          </cell>
          <cell r="S83">
            <v>150.79555999999994</v>
          </cell>
          <cell r="T83">
            <v>2159.1530799999996</v>
          </cell>
          <cell r="U83">
            <v>12315.812379999999</v>
          </cell>
          <cell r="V83">
            <v>0</v>
          </cell>
          <cell r="W83">
            <v>12315.812379999999</v>
          </cell>
          <cell r="X83">
            <v>12315.812379999999</v>
          </cell>
          <cell r="Y83">
            <v>10156.659299999999</v>
          </cell>
          <cell r="Z83">
            <v>0</v>
          </cell>
          <cell r="AA83">
            <v>150.79555999999994</v>
          </cell>
          <cell r="AB83">
            <v>0.20444000000006213</v>
          </cell>
          <cell r="AC83">
            <v>151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151</v>
          </cell>
        </row>
        <row r="84">
          <cell r="B84" t="str">
            <v>פעולות מקצועיות חינוך</v>
          </cell>
          <cell r="C84" t="str">
            <v>נוספות</v>
          </cell>
          <cell r="D84" t="str">
            <v>נוספות - חינוך והסברה</v>
          </cell>
          <cell r="E84" t="str">
            <v>לא באיו"ש</v>
          </cell>
          <cell r="F84" t="str">
            <v>חינוך</v>
          </cell>
          <cell r="G84">
            <v>0</v>
          </cell>
          <cell r="H84" t="str">
            <v>-</v>
          </cell>
          <cell r="I84">
            <v>552952.87</v>
          </cell>
          <cell r="J84">
            <v>940333.82999999984</v>
          </cell>
          <cell r="K84">
            <v>1777699.0899999989</v>
          </cell>
          <cell r="L84">
            <v>1048962.3399999996</v>
          </cell>
          <cell r="M84">
            <v>994395.01999999979</v>
          </cell>
          <cell r="N84">
            <v>237287.36000000002</v>
          </cell>
          <cell r="O84">
            <v>73867.62000000001</v>
          </cell>
          <cell r="P84">
            <v>77024.36</v>
          </cell>
          <cell r="Q84">
            <v>5628.6548699999985</v>
          </cell>
          <cell r="R84">
            <v>51018.8</v>
          </cell>
          <cell r="S84">
            <v>51.018800000000006</v>
          </cell>
          <cell r="T84">
            <v>5679.6736699999983</v>
          </cell>
          <cell r="U84">
            <v>5604.1880000000001</v>
          </cell>
          <cell r="V84">
            <v>0</v>
          </cell>
          <cell r="W84">
            <v>5604.1880000000001</v>
          </cell>
          <cell r="X84">
            <v>5604.1880000000001</v>
          </cell>
          <cell r="Y84">
            <v>-75.485669999998208</v>
          </cell>
          <cell r="Z84">
            <v>0</v>
          </cell>
          <cell r="AA84">
            <v>51.018800000000006</v>
          </cell>
          <cell r="AB84">
            <v>-1.8800000000005923E-2</v>
          </cell>
          <cell r="AC84">
            <v>51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51</v>
          </cell>
        </row>
        <row r="85">
          <cell r="B85" t="str">
            <v>פעילות שוטפת אגף פסולת</v>
          </cell>
          <cell r="C85" t="str">
            <v>פיתוח</v>
          </cell>
          <cell r="D85" t="str">
            <v>פיתוח - רכש</v>
          </cell>
          <cell r="E85" t="str">
            <v>לא באיו"ש</v>
          </cell>
          <cell r="F85" t="str">
            <v>פרוייקטים שונים</v>
          </cell>
          <cell r="G85">
            <v>0</v>
          </cell>
          <cell r="H85" t="str">
            <v>-</v>
          </cell>
          <cell r="I85">
            <v>164504.41</v>
          </cell>
          <cell r="J85">
            <v>127512.81000000001</v>
          </cell>
          <cell r="K85">
            <v>472849.59000000008</v>
          </cell>
          <cell r="L85">
            <v>266463.74</v>
          </cell>
          <cell r="M85">
            <v>177193.02000000002</v>
          </cell>
          <cell r="N85">
            <v>9366.33</v>
          </cell>
          <cell r="O85">
            <v>60388.69</v>
          </cell>
          <cell r="P85">
            <v>63958.71</v>
          </cell>
          <cell r="Q85">
            <v>1281.84861</v>
          </cell>
          <cell r="R85">
            <v>46203.380000000005</v>
          </cell>
          <cell r="S85">
            <v>46.203380000000003</v>
          </cell>
          <cell r="T85">
            <v>1328.0519899999999</v>
          </cell>
          <cell r="U85">
            <v>3688.8979100000001</v>
          </cell>
          <cell r="V85">
            <v>0</v>
          </cell>
          <cell r="W85">
            <v>3688.8979100000001</v>
          </cell>
          <cell r="X85">
            <v>3688.8979100000001</v>
          </cell>
          <cell r="Y85">
            <v>2360.8459200000002</v>
          </cell>
          <cell r="Z85">
            <v>1500</v>
          </cell>
          <cell r="AA85">
            <v>1546.2033799999999</v>
          </cell>
          <cell r="AB85">
            <v>-0.20337999999992462</v>
          </cell>
          <cell r="AC85">
            <v>346</v>
          </cell>
          <cell r="AD85">
            <v>300</v>
          </cell>
          <cell r="AE85">
            <v>300</v>
          </cell>
          <cell r="AF85">
            <v>300</v>
          </cell>
          <cell r="AG85">
            <v>300</v>
          </cell>
          <cell r="AH85">
            <v>0</v>
          </cell>
          <cell r="AI85">
            <v>0</v>
          </cell>
          <cell r="AJ85">
            <v>0</v>
          </cell>
          <cell r="AK85">
            <v>1546</v>
          </cell>
        </row>
        <row r="86">
          <cell r="B86" t="str">
            <v>פרוייקט כוכב הבית שלנו</v>
          </cell>
          <cell r="C86" t="str">
            <v>נוספות</v>
          </cell>
          <cell r="D86" t="str">
            <v>נוספות - חינוך והסברה</v>
          </cell>
          <cell r="E86" t="str">
            <v>לא באיו"ש</v>
          </cell>
          <cell r="F86" t="str">
            <v>חינוך</v>
          </cell>
          <cell r="G86">
            <v>0</v>
          </cell>
          <cell r="H86" t="str">
            <v>-</v>
          </cell>
          <cell r="I86" t="str">
            <v>-</v>
          </cell>
          <cell r="J86" t="str">
            <v>-</v>
          </cell>
          <cell r="K86" t="str">
            <v>-</v>
          </cell>
          <cell r="L86">
            <v>396100</v>
          </cell>
          <cell r="M86">
            <v>1589401.48</v>
          </cell>
          <cell r="N86">
            <v>1322119.67</v>
          </cell>
          <cell r="O86">
            <v>531000</v>
          </cell>
          <cell r="P86">
            <v>1498216</v>
          </cell>
          <cell r="Q86">
            <v>4805.8371500000003</v>
          </cell>
          <cell r="R86">
            <v>1067274</v>
          </cell>
          <cell r="S86">
            <v>1067.2739999999999</v>
          </cell>
          <cell r="T86">
            <v>5873.1111500000006</v>
          </cell>
          <cell r="U86">
            <v>5884.0011500000001</v>
          </cell>
          <cell r="V86">
            <v>0</v>
          </cell>
          <cell r="W86">
            <v>5884.0011500000001</v>
          </cell>
          <cell r="X86">
            <v>5884.0011500000001</v>
          </cell>
          <cell r="Y86">
            <v>10.889999999999418</v>
          </cell>
          <cell r="Z86">
            <v>0</v>
          </cell>
          <cell r="AA86">
            <v>1067.2739999999999</v>
          </cell>
          <cell r="AB86">
            <v>-0.27399999999988722</v>
          </cell>
          <cell r="AC86">
            <v>1067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1067</v>
          </cell>
        </row>
        <row r="87">
          <cell r="B87" t="str">
            <v>פרוייקט מיחשוב אבו דיס</v>
          </cell>
          <cell r="C87" t="str">
            <v>פיתוח</v>
          </cell>
          <cell r="D87" t="str">
            <v>פיתוח - רכש</v>
          </cell>
          <cell r="E87" t="str">
            <v>לא באיו"ש</v>
          </cell>
          <cell r="F87" t="str">
            <v>פרוייקטים שונים</v>
          </cell>
          <cell r="G87">
            <v>0</v>
          </cell>
          <cell r="H87" t="str">
            <v>-</v>
          </cell>
          <cell r="I87" t="str">
            <v>-</v>
          </cell>
          <cell r="J87" t="str">
            <v>-</v>
          </cell>
          <cell r="K87">
            <v>18287</v>
          </cell>
          <cell r="L87">
            <v>69196.600000000006</v>
          </cell>
          <cell r="M87" t="str">
            <v>-</v>
          </cell>
          <cell r="N87" t="str">
            <v>-</v>
          </cell>
          <cell r="O87">
            <v>0</v>
          </cell>
          <cell r="P87" t="str">
            <v>-</v>
          </cell>
          <cell r="Q87">
            <v>87.48360000000001</v>
          </cell>
          <cell r="R87">
            <v>12400</v>
          </cell>
          <cell r="S87">
            <v>12.4</v>
          </cell>
          <cell r="T87">
            <v>99.883600000000015</v>
          </cell>
          <cell r="U87">
            <v>87.196600000000004</v>
          </cell>
          <cell r="V87">
            <v>0</v>
          </cell>
          <cell r="W87">
            <v>87.196600000000004</v>
          </cell>
          <cell r="X87">
            <v>87.196600000000004</v>
          </cell>
          <cell r="Y87">
            <v>-12.687000000000012</v>
          </cell>
          <cell r="Z87">
            <v>0</v>
          </cell>
          <cell r="AA87">
            <v>12.4</v>
          </cell>
          <cell r="AB87">
            <v>-0.40000000000000036</v>
          </cell>
          <cell r="AC87">
            <v>12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12</v>
          </cell>
        </row>
        <row r="88">
          <cell r="B88" t="str">
            <v>פרוייקט ניקוי אסבסט בגליל</v>
          </cell>
          <cell r="C88" t="str">
            <v>נוספות</v>
          </cell>
          <cell r="D88" t="str">
            <v>נוספות - אסבסט</v>
          </cell>
          <cell r="E88" t="str">
            <v>לא באיו"ש</v>
          </cell>
          <cell r="F88" t="str">
            <v>טיפול באסבסט</v>
          </cell>
          <cell r="G88">
            <v>0</v>
          </cell>
          <cell r="H88">
            <v>0</v>
          </cell>
          <cell r="I88" t="str">
            <v>-</v>
          </cell>
          <cell r="J88">
            <v>108605</v>
          </cell>
          <cell r="K88">
            <v>28535000</v>
          </cell>
          <cell r="L88">
            <v>24016784</v>
          </cell>
          <cell r="M88">
            <v>27848297.499999996</v>
          </cell>
          <cell r="N88">
            <v>26564421.000000004</v>
          </cell>
          <cell r="O88">
            <v>13994462.430000002</v>
          </cell>
          <cell r="P88">
            <v>14094000</v>
          </cell>
          <cell r="Q88">
            <v>121167.1075</v>
          </cell>
          <cell r="R88">
            <v>23002396.77</v>
          </cell>
          <cell r="S88">
            <v>23002.396769999999</v>
          </cell>
          <cell r="T88">
            <v>144169.50427</v>
          </cell>
          <cell r="U88">
            <v>150000</v>
          </cell>
          <cell r="V88">
            <v>0</v>
          </cell>
          <cell r="W88">
            <v>150000</v>
          </cell>
          <cell r="X88">
            <v>150000</v>
          </cell>
          <cell r="Y88">
            <v>5830.4957299999951</v>
          </cell>
          <cell r="Z88">
            <v>5830.4957299999951</v>
          </cell>
          <cell r="AA88">
            <v>28832.892499999994</v>
          </cell>
          <cell r="AB88">
            <v>0.10750000000552973</v>
          </cell>
          <cell r="AC88">
            <v>28833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28833</v>
          </cell>
        </row>
        <row r="89">
          <cell r="B89" t="str">
            <v>פרוייקטורים למחוזות</v>
          </cell>
          <cell r="C89" t="str">
            <v>פיתוח</v>
          </cell>
          <cell r="D89" t="str">
            <v>פיתוח - רכש</v>
          </cell>
          <cell r="E89" t="str">
            <v>לא באיו"ש</v>
          </cell>
          <cell r="F89" t="str">
            <v>פרוייקטורים ויועצים</v>
          </cell>
          <cell r="G89">
            <v>0</v>
          </cell>
          <cell r="H89" t="str">
            <v>-</v>
          </cell>
          <cell r="I89" t="str">
            <v>-</v>
          </cell>
          <cell r="J89">
            <v>295783.76</v>
          </cell>
          <cell r="K89">
            <v>367555.83999999997</v>
          </cell>
          <cell r="L89">
            <v>515902.84</v>
          </cell>
          <cell r="M89">
            <v>682298.56000000029</v>
          </cell>
          <cell r="N89">
            <v>539518.42000000004</v>
          </cell>
          <cell r="O89">
            <v>123866.95999999998</v>
          </cell>
          <cell r="P89">
            <v>244914.90000000005</v>
          </cell>
          <cell r="Q89">
            <v>2645.9743200000003</v>
          </cell>
          <cell r="R89">
            <v>518620.75</v>
          </cell>
          <cell r="S89">
            <v>518.62075000000004</v>
          </cell>
          <cell r="T89">
            <v>3164.5950700000003</v>
          </cell>
          <cell r="U89">
            <v>4629.2016999999996</v>
          </cell>
          <cell r="V89">
            <v>0</v>
          </cell>
          <cell r="W89">
            <v>4629.2016999999996</v>
          </cell>
          <cell r="X89">
            <v>4629.2016999999996</v>
          </cell>
          <cell r="Y89">
            <v>1464.6066299999993</v>
          </cell>
          <cell r="Z89">
            <v>1464.6066299999993</v>
          </cell>
          <cell r="AA89">
            <v>1983.2273799999994</v>
          </cell>
          <cell r="AB89">
            <v>-0.2273799999993571</v>
          </cell>
          <cell r="AC89">
            <v>600</v>
          </cell>
          <cell r="AD89">
            <v>600</v>
          </cell>
          <cell r="AE89">
            <v>783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1983</v>
          </cell>
        </row>
        <row r="90">
          <cell r="B90" t="str">
            <v>פרוייקטים (שלטון מקומי)</v>
          </cell>
          <cell r="C90" t="str">
            <v>נוספות</v>
          </cell>
          <cell r="D90" t="str">
            <v>נוספות - חינוך והסברה</v>
          </cell>
          <cell r="E90" t="str">
            <v>לא באיו"ש</v>
          </cell>
          <cell r="F90" t="str">
            <v>פרוייקטים שונים</v>
          </cell>
          <cell r="G90">
            <v>0</v>
          </cell>
          <cell r="H90" t="str">
            <v>-</v>
          </cell>
          <cell r="I90">
            <v>5417.25</v>
          </cell>
          <cell r="J90">
            <v>10706.86</v>
          </cell>
          <cell r="K90">
            <v>5472844.8400000017</v>
          </cell>
          <cell r="L90">
            <v>2446106.06</v>
          </cell>
          <cell r="M90">
            <v>884488.8</v>
          </cell>
          <cell r="N90" t="str">
            <v>-</v>
          </cell>
          <cell r="O90">
            <v>0</v>
          </cell>
          <cell r="P90" t="str">
            <v>-</v>
          </cell>
          <cell r="Q90">
            <v>8819.5638100000033</v>
          </cell>
          <cell r="R90">
            <v>57050.57</v>
          </cell>
          <cell r="S90">
            <v>57.05057</v>
          </cell>
          <cell r="T90">
            <v>8876.6143800000027</v>
          </cell>
          <cell r="U90">
            <v>9115.0659899999991</v>
          </cell>
          <cell r="V90">
            <v>0</v>
          </cell>
          <cell r="W90">
            <v>9115.0659899999991</v>
          </cell>
          <cell r="X90">
            <v>9115.0659899999991</v>
          </cell>
          <cell r="Y90">
            <v>238.45160999999644</v>
          </cell>
          <cell r="Z90">
            <v>0</v>
          </cell>
          <cell r="AA90">
            <v>57.05057</v>
          </cell>
          <cell r="AB90">
            <v>-5.0570000000000448E-2</v>
          </cell>
          <cell r="AC90">
            <v>57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57</v>
          </cell>
        </row>
        <row r="91">
          <cell r="B91" t="str">
            <v>פרויקט הפצת זרעים לגני ילדים</v>
          </cell>
          <cell r="C91" t="str">
            <v>פיתוח</v>
          </cell>
          <cell r="D91" t="str">
            <v>פיתוח - רכש</v>
          </cell>
          <cell r="E91" t="str">
            <v>לא באיו"ש</v>
          </cell>
          <cell r="F91" t="str">
            <v>חינוך</v>
          </cell>
          <cell r="G91">
            <v>0</v>
          </cell>
          <cell r="H91" t="str">
            <v>-</v>
          </cell>
          <cell r="I91" t="str">
            <v>-</v>
          </cell>
          <cell r="J91" t="str">
            <v>-</v>
          </cell>
          <cell r="K91" t="str">
            <v>-</v>
          </cell>
          <cell r="L91" t="str">
            <v>-</v>
          </cell>
          <cell r="M91">
            <v>47082</v>
          </cell>
          <cell r="N91">
            <v>49560</v>
          </cell>
          <cell r="O91">
            <v>0</v>
          </cell>
          <cell r="P91" t="str">
            <v>-</v>
          </cell>
          <cell r="Q91">
            <v>96.641999999999996</v>
          </cell>
          <cell r="R91">
            <v>0</v>
          </cell>
          <cell r="S91">
            <v>0</v>
          </cell>
          <cell r="T91">
            <v>96.641999999999996</v>
          </cell>
          <cell r="U91">
            <v>100</v>
          </cell>
          <cell r="V91">
            <v>0</v>
          </cell>
          <cell r="W91">
            <v>100</v>
          </cell>
          <cell r="X91">
            <v>100</v>
          </cell>
          <cell r="Y91">
            <v>3.3580000000000041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</row>
        <row r="92">
          <cell r="B92" t="str">
            <v>פרויקט יועצים PPP</v>
          </cell>
          <cell r="C92" t="str">
            <v>פיתוח</v>
          </cell>
          <cell r="D92" t="str">
            <v>פיתוח - רכש</v>
          </cell>
          <cell r="E92" t="str">
            <v>לא באיו"ש</v>
          </cell>
          <cell r="F92" t="str">
            <v>פרוייקטורים ויועצים</v>
          </cell>
          <cell r="G92">
            <v>0</v>
          </cell>
          <cell r="H92" t="str">
            <v>-</v>
          </cell>
          <cell r="I92" t="str">
            <v>-</v>
          </cell>
          <cell r="J92" t="str">
            <v>-</v>
          </cell>
          <cell r="K92" t="str">
            <v>-</v>
          </cell>
          <cell r="L92">
            <v>473845.99999999994</v>
          </cell>
          <cell r="M92">
            <v>1259679.8900000006</v>
          </cell>
          <cell r="N92">
            <v>951889.32999999984</v>
          </cell>
          <cell r="O92">
            <v>850958.19000000006</v>
          </cell>
          <cell r="P92">
            <v>1456035.1199999996</v>
          </cell>
          <cell r="Q92">
            <v>4141.4503400000003</v>
          </cell>
          <cell r="R92">
            <v>4121748.96</v>
          </cell>
          <cell r="S92">
            <v>4121.7489599999999</v>
          </cell>
          <cell r="T92">
            <v>8263.1993000000002</v>
          </cell>
          <cell r="U92">
            <v>8460</v>
          </cell>
          <cell r="V92">
            <v>0</v>
          </cell>
          <cell r="W92">
            <v>8460</v>
          </cell>
          <cell r="X92">
            <v>8460</v>
          </cell>
          <cell r="Y92">
            <v>196.80069999999978</v>
          </cell>
          <cell r="Z92">
            <v>196.80069999999978</v>
          </cell>
          <cell r="AA92">
            <v>4318.5496599999997</v>
          </cell>
          <cell r="AB92">
            <v>0.45034000000032393</v>
          </cell>
          <cell r="AC92">
            <v>2319</v>
          </cell>
          <cell r="AD92">
            <v>2000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4319</v>
          </cell>
        </row>
        <row r="93">
          <cell r="B93" t="str">
            <v>פרס השר למצויינות סביבתית 2012</v>
          </cell>
          <cell r="C93" t="str">
            <v>נוספות</v>
          </cell>
          <cell r="D93" t="str">
            <v>נוספות - חינוך והסברה</v>
          </cell>
          <cell r="E93" t="str">
            <v>לא באיו"ש</v>
          </cell>
          <cell r="F93" t="str">
            <v>פרוייקטים שונים</v>
          </cell>
          <cell r="G93">
            <v>0</v>
          </cell>
          <cell r="H93" t="str">
            <v>-</v>
          </cell>
          <cell r="I93" t="str">
            <v>-</v>
          </cell>
          <cell r="J93" t="str">
            <v>-</v>
          </cell>
          <cell r="K93" t="str">
            <v>-</v>
          </cell>
          <cell r="L93" t="str">
            <v>-</v>
          </cell>
          <cell r="M93" t="str">
            <v>-</v>
          </cell>
          <cell r="N93">
            <v>10738</v>
          </cell>
          <cell r="O93">
            <v>0</v>
          </cell>
          <cell r="P93" t="str">
            <v>-</v>
          </cell>
          <cell r="Q93">
            <v>10.738</v>
          </cell>
          <cell r="R93">
            <v>0</v>
          </cell>
          <cell r="S93">
            <v>0</v>
          </cell>
          <cell r="T93">
            <v>10.738</v>
          </cell>
          <cell r="U93">
            <v>9.6760000000000002</v>
          </cell>
          <cell r="V93">
            <v>0</v>
          </cell>
          <cell r="W93">
            <v>9.6760000000000002</v>
          </cell>
          <cell r="X93">
            <v>9.6760000000000002</v>
          </cell>
          <cell r="Y93">
            <v>-1.0619999999999994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</row>
        <row r="94">
          <cell r="B94" t="str">
            <v>פרס שר החינוך</v>
          </cell>
          <cell r="C94" t="str">
            <v>פיתוח</v>
          </cell>
          <cell r="D94" t="str">
            <v>פיתוח - רכש</v>
          </cell>
          <cell r="E94" t="str">
            <v>לא באיו"ש</v>
          </cell>
          <cell r="F94" t="str">
            <v>חינוך</v>
          </cell>
          <cell r="G94">
            <v>0</v>
          </cell>
          <cell r="H94" t="str">
            <v>-</v>
          </cell>
          <cell r="I94" t="str">
            <v>-</v>
          </cell>
          <cell r="J94" t="str">
            <v>-</v>
          </cell>
          <cell r="K94" t="str">
            <v>-</v>
          </cell>
          <cell r="L94" t="str">
            <v>-</v>
          </cell>
          <cell r="M94" t="str">
            <v>-</v>
          </cell>
          <cell r="N94">
            <v>69000</v>
          </cell>
          <cell r="O94">
            <v>0</v>
          </cell>
          <cell r="P94" t="str">
            <v>-</v>
          </cell>
          <cell r="Q94">
            <v>69</v>
          </cell>
          <cell r="R94">
            <v>0</v>
          </cell>
          <cell r="S94">
            <v>0</v>
          </cell>
          <cell r="T94">
            <v>69</v>
          </cell>
          <cell r="U94">
            <v>300</v>
          </cell>
          <cell r="V94">
            <v>0</v>
          </cell>
          <cell r="W94">
            <v>300</v>
          </cell>
          <cell r="X94">
            <v>300</v>
          </cell>
          <cell r="Y94">
            <v>231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</row>
        <row r="95">
          <cell r="B95" t="str">
            <v>צמצום פסולת בתעשייה</v>
          </cell>
          <cell r="C95" t="str">
            <v>פיתוח</v>
          </cell>
          <cell r="D95" t="str">
            <v>פיתוח - תמיכות</v>
          </cell>
          <cell r="E95" t="str">
            <v>לא באיו"ש</v>
          </cell>
          <cell r="F95" t="str">
            <v>תמיכות שונות</v>
          </cell>
          <cell r="G95">
            <v>0</v>
          </cell>
          <cell r="H95" t="str">
            <v>-</v>
          </cell>
          <cell r="I95" t="str">
            <v>-</v>
          </cell>
          <cell r="J95" t="str">
            <v>-</v>
          </cell>
          <cell r="K95" t="str">
            <v>-</v>
          </cell>
          <cell r="L95">
            <v>28000</v>
          </cell>
          <cell r="M95" t="str">
            <v>-</v>
          </cell>
          <cell r="N95" t="str">
            <v>-</v>
          </cell>
          <cell r="O95">
            <v>0</v>
          </cell>
          <cell r="P95" t="str">
            <v>-</v>
          </cell>
          <cell r="Q95">
            <v>28</v>
          </cell>
          <cell r="R95">
            <v>1260865</v>
          </cell>
          <cell r="S95">
            <v>1260.865</v>
          </cell>
          <cell r="T95">
            <v>1288.865</v>
          </cell>
          <cell r="U95">
            <v>1312.865</v>
          </cell>
          <cell r="V95">
            <v>0</v>
          </cell>
          <cell r="W95">
            <v>1312.865</v>
          </cell>
          <cell r="X95">
            <v>1312.865</v>
          </cell>
          <cell r="Y95">
            <v>24</v>
          </cell>
          <cell r="Z95">
            <v>0</v>
          </cell>
          <cell r="AA95">
            <v>1260.865</v>
          </cell>
          <cell r="AB95">
            <v>0.13499999999999091</v>
          </cell>
          <cell r="AC95">
            <v>1261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1261</v>
          </cell>
        </row>
        <row r="96">
          <cell r="B96" t="str">
            <v>קו"ק כנסים ואירועים</v>
          </cell>
          <cell r="C96" t="str">
            <v>פיתוח</v>
          </cell>
          <cell r="D96" t="str">
            <v>פיתוח - רכש</v>
          </cell>
          <cell r="E96" t="str">
            <v>לא באיו"ש</v>
          </cell>
          <cell r="F96" t="str">
            <v>הסברה</v>
          </cell>
          <cell r="G96">
            <v>0</v>
          </cell>
          <cell r="H96" t="str">
            <v>-</v>
          </cell>
          <cell r="I96" t="str">
            <v>-</v>
          </cell>
          <cell r="J96" t="str">
            <v>-</v>
          </cell>
          <cell r="K96" t="str">
            <v>-</v>
          </cell>
          <cell r="L96" t="str">
            <v>-</v>
          </cell>
          <cell r="M96">
            <v>1921467</v>
          </cell>
          <cell r="N96">
            <v>100000</v>
          </cell>
          <cell r="O96">
            <v>0</v>
          </cell>
          <cell r="P96">
            <v>100000</v>
          </cell>
          <cell r="Q96">
            <v>2121.4670000000001</v>
          </cell>
          <cell r="R96">
            <v>240000</v>
          </cell>
          <cell r="S96">
            <v>240</v>
          </cell>
          <cell r="T96">
            <v>2361.4670000000001</v>
          </cell>
          <cell r="U96">
            <v>2471.4669999999996</v>
          </cell>
          <cell r="V96">
            <v>0</v>
          </cell>
          <cell r="W96">
            <v>2471.4669999999996</v>
          </cell>
          <cell r="X96">
            <v>2471.4669999999996</v>
          </cell>
          <cell r="Y96">
            <v>109.99999999999955</v>
          </cell>
          <cell r="Z96">
            <v>0</v>
          </cell>
          <cell r="AA96">
            <v>240</v>
          </cell>
          <cell r="AB96">
            <v>0</v>
          </cell>
          <cell r="AC96">
            <v>240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240</v>
          </cell>
        </row>
        <row r="97">
          <cell r="B97" t="str">
            <v>קול קורא רשויות (הטמעת אורח חיים מקיים)</v>
          </cell>
          <cell r="C97" t="str">
            <v>פיתוח</v>
          </cell>
          <cell r="D97" t="str">
            <v>פיתוח - תמיכות</v>
          </cell>
          <cell r="E97" t="str">
            <v>לא באיו"ש</v>
          </cell>
          <cell r="F97" t="str">
            <v>חינוך</v>
          </cell>
          <cell r="G97">
            <v>0</v>
          </cell>
          <cell r="H97" t="str">
            <v>-</v>
          </cell>
          <cell r="I97" t="str">
            <v>-</v>
          </cell>
          <cell r="J97" t="str">
            <v>-</v>
          </cell>
          <cell r="K97" t="str">
            <v>-</v>
          </cell>
          <cell r="L97" t="str">
            <v>-</v>
          </cell>
          <cell r="M97">
            <v>47248</v>
          </cell>
          <cell r="N97">
            <v>5234252.5600000015</v>
          </cell>
          <cell r="O97">
            <v>2045546.7400000002</v>
          </cell>
          <cell r="P97">
            <v>5305023.7899999982</v>
          </cell>
          <cell r="Q97">
            <v>10586.52435</v>
          </cell>
          <cell r="R97">
            <v>20224778.190000001</v>
          </cell>
          <cell r="S97">
            <v>20224.778190000001</v>
          </cell>
          <cell r="T97">
            <v>30811.302540000001</v>
          </cell>
          <cell r="U97">
            <v>32508</v>
          </cell>
          <cell r="V97">
            <v>0</v>
          </cell>
          <cell r="W97">
            <v>32508</v>
          </cell>
          <cell r="X97">
            <v>32508</v>
          </cell>
          <cell r="Y97">
            <v>1696.6974599999994</v>
          </cell>
          <cell r="Z97">
            <v>0</v>
          </cell>
          <cell r="AA97">
            <v>20224.778190000001</v>
          </cell>
          <cell r="AB97">
            <v>0.22180999999909545</v>
          </cell>
          <cell r="AC97">
            <v>10225</v>
          </cell>
          <cell r="AD97">
            <v>10000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20225</v>
          </cell>
        </row>
        <row r="98">
          <cell r="B98" t="str">
            <v>קול קורא רשויות (הטמעת אורח חיים מקיים) - איו"ש</v>
          </cell>
          <cell r="C98" t="str">
            <v>כללי</v>
          </cell>
          <cell r="D98" t="str">
            <v>כללי - אמצעים חלופיים להטמנה</v>
          </cell>
          <cell r="E98" t="str">
            <v>באיוש</v>
          </cell>
          <cell r="F98" t="str">
            <v>חינוך</v>
          </cell>
          <cell r="G98">
            <v>0</v>
          </cell>
          <cell r="H98" t="str">
            <v>-</v>
          </cell>
          <cell r="I98" t="str">
            <v>-</v>
          </cell>
          <cell r="J98" t="str">
            <v>-</v>
          </cell>
          <cell r="K98" t="str">
            <v>-</v>
          </cell>
          <cell r="L98" t="str">
            <v>-</v>
          </cell>
          <cell r="M98" t="str">
            <v>-</v>
          </cell>
          <cell r="N98" t="str">
            <v>-</v>
          </cell>
          <cell r="O98">
            <v>75905.75</v>
          </cell>
          <cell r="P98">
            <v>140297.75</v>
          </cell>
          <cell r="Q98">
            <v>140.29775000000001</v>
          </cell>
          <cell r="R98">
            <v>1121777.75</v>
          </cell>
          <cell r="S98">
            <v>1121.77775</v>
          </cell>
          <cell r="T98">
            <v>1262.0754999999999</v>
          </cell>
          <cell r="U98">
            <v>1262</v>
          </cell>
          <cell r="V98">
            <v>0</v>
          </cell>
          <cell r="W98">
            <v>1262</v>
          </cell>
          <cell r="X98">
            <v>1262</v>
          </cell>
          <cell r="Y98">
            <v>-7.5499999999919964E-2</v>
          </cell>
          <cell r="Z98">
            <v>0</v>
          </cell>
          <cell r="AA98">
            <v>1121.77775</v>
          </cell>
          <cell r="AB98">
            <v>0.22225000000003092</v>
          </cell>
          <cell r="AC98">
            <v>1122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1122</v>
          </cell>
        </row>
        <row r="99">
          <cell r="B99" t="str">
            <v>קידום השימוש בקומפוסט בחקלאות (העברה למשרד החקלאות -שה"מ)</v>
          </cell>
          <cell r="C99" t="str">
            <v>פיתוח</v>
          </cell>
          <cell r="D99" t="str">
            <v>פיתוח - רכש</v>
          </cell>
          <cell r="E99" t="str">
            <v>לא באיו"ש</v>
          </cell>
          <cell r="F99" t="str">
            <v>סקרים ומחקרים</v>
          </cell>
          <cell r="G99">
            <v>0</v>
          </cell>
          <cell r="H99" t="str">
            <v>-</v>
          </cell>
          <cell r="I99" t="str">
            <v>-</v>
          </cell>
          <cell r="J99" t="str">
            <v>-</v>
          </cell>
          <cell r="K99">
            <v>1040000</v>
          </cell>
          <cell r="L99">
            <v>520000</v>
          </cell>
          <cell r="M99" t="str">
            <v>-</v>
          </cell>
          <cell r="N99" t="str">
            <v>-</v>
          </cell>
          <cell r="O99">
            <v>0</v>
          </cell>
          <cell r="P99" t="str">
            <v>-</v>
          </cell>
          <cell r="Q99">
            <v>1560</v>
          </cell>
          <cell r="R99">
            <v>0</v>
          </cell>
          <cell r="S99">
            <v>0</v>
          </cell>
          <cell r="T99">
            <v>1560</v>
          </cell>
          <cell r="U99">
            <v>1560</v>
          </cell>
          <cell r="V99">
            <v>0</v>
          </cell>
          <cell r="W99">
            <v>1560</v>
          </cell>
          <cell r="X99">
            <v>1560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</row>
        <row r="100">
          <cell r="B100" t="str">
            <v>קמפיין הפרדת פסולת</v>
          </cell>
          <cell r="C100" t="str">
            <v>פיתוח</v>
          </cell>
          <cell r="D100" t="str">
            <v>פיתוח - רכש</v>
          </cell>
          <cell r="E100" t="str">
            <v>לא באיו"ש</v>
          </cell>
          <cell r="F100" t="str">
            <v>הסברה</v>
          </cell>
          <cell r="G100">
            <v>0</v>
          </cell>
          <cell r="H100" t="str">
            <v>-</v>
          </cell>
          <cell r="I100" t="str">
            <v>-</v>
          </cell>
          <cell r="J100" t="str">
            <v>-</v>
          </cell>
          <cell r="K100" t="str">
            <v>-</v>
          </cell>
          <cell r="L100">
            <v>1988360.07</v>
          </cell>
          <cell r="M100">
            <v>34517.050000000003</v>
          </cell>
          <cell r="N100" t="str">
            <v>-</v>
          </cell>
          <cell r="O100">
            <v>0</v>
          </cell>
          <cell r="P100">
            <v>150</v>
          </cell>
          <cell r="Q100">
            <v>2023.0271200000002</v>
          </cell>
          <cell r="R100">
            <v>26972.880000000001</v>
          </cell>
          <cell r="S100">
            <v>26.97288</v>
          </cell>
          <cell r="T100">
            <v>2050</v>
          </cell>
          <cell r="U100">
            <v>2022.8771200000001</v>
          </cell>
          <cell r="V100">
            <v>0</v>
          </cell>
          <cell r="W100">
            <v>2022.8771200000001</v>
          </cell>
          <cell r="X100">
            <v>2022.8771200000001</v>
          </cell>
          <cell r="Y100">
            <v>-27.122879999999896</v>
          </cell>
          <cell r="Z100">
            <v>0</v>
          </cell>
          <cell r="AA100">
            <v>26.97288</v>
          </cell>
          <cell r="AB100">
            <v>2.7120000000000033E-2</v>
          </cell>
          <cell r="AC100">
            <v>27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27</v>
          </cell>
        </row>
        <row r="101">
          <cell r="B101" t="str">
            <v>קמפיין להפחתת צריכה</v>
          </cell>
          <cell r="C101" t="str">
            <v>נוספות</v>
          </cell>
          <cell r="D101" t="str">
            <v>נוספות - חינוך והסברה</v>
          </cell>
          <cell r="E101" t="str">
            <v>לא באיו"ש</v>
          </cell>
          <cell r="F101" t="str">
            <v>הסברה</v>
          </cell>
          <cell r="G101">
            <v>0</v>
          </cell>
          <cell r="H101" t="str">
            <v>-</v>
          </cell>
          <cell r="I101" t="str">
            <v>-</v>
          </cell>
          <cell r="J101">
            <v>1346809.3900000001</v>
          </cell>
          <cell r="K101">
            <v>17120302.030000001</v>
          </cell>
          <cell r="L101">
            <v>9165329.290000001</v>
          </cell>
          <cell r="M101">
            <v>19908.82</v>
          </cell>
          <cell r="N101">
            <v>2535</v>
          </cell>
          <cell r="O101">
            <v>0</v>
          </cell>
          <cell r="P101" t="str">
            <v>-</v>
          </cell>
          <cell r="Q101">
            <v>27654.884530000003</v>
          </cell>
          <cell r="R101">
            <v>48643.22</v>
          </cell>
          <cell r="S101">
            <v>48.643219999999999</v>
          </cell>
          <cell r="T101">
            <v>27703.527750000005</v>
          </cell>
          <cell r="U101">
            <v>27651.908820000001</v>
          </cell>
          <cell r="V101">
            <v>0</v>
          </cell>
          <cell r="W101">
            <v>27651.908820000001</v>
          </cell>
          <cell r="X101">
            <v>27651.908820000001</v>
          </cell>
          <cell r="Y101">
            <v>-51.618930000004184</v>
          </cell>
          <cell r="Z101">
            <v>0</v>
          </cell>
          <cell r="AA101">
            <v>48.643219999999999</v>
          </cell>
          <cell r="AB101">
            <v>0.35678000000000054</v>
          </cell>
          <cell r="AC101">
            <v>49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49</v>
          </cell>
        </row>
        <row r="102">
          <cell r="B102" t="str">
            <v>קמפיין להקטנת השימוש בשקיות ניילון</v>
          </cell>
          <cell r="C102" t="str">
            <v>פיתוח</v>
          </cell>
          <cell r="D102" t="str">
            <v>פיתוח - רכש</v>
          </cell>
          <cell r="E102" t="str">
            <v>לא באיו"ש</v>
          </cell>
          <cell r="F102" t="str">
            <v>הסברה</v>
          </cell>
          <cell r="G102">
            <v>0</v>
          </cell>
          <cell r="H102" t="str">
            <v>-</v>
          </cell>
          <cell r="I102" t="str">
            <v>-</v>
          </cell>
          <cell r="J102" t="str">
            <v>-</v>
          </cell>
          <cell r="K102" t="str">
            <v>-</v>
          </cell>
          <cell r="L102" t="str">
            <v>-</v>
          </cell>
          <cell r="M102" t="str">
            <v>-</v>
          </cell>
          <cell r="N102">
            <v>2373174.4299999997</v>
          </cell>
          <cell r="O102">
            <v>20876.080000000002</v>
          </cell>
          <cell r="P102">
            <v>2180040.77</v>
          </cell>
          <cell r="Q102">
            <v>4553.2151999999996</v>
          </cell>
          <cell r="R102">
            <v>757305.87999999989</v>
          </cell>
          <cell r="S102">
            <v>757.30587999999989</v>
          </cell>
          <cell r="T102">
            <v>5310.5210799999995</v>
          </cell>
          <cell r="U102">
            <v>5200</v>
          </cell>
          <cell r="V102">
            <v>0</v>
          </cell>
          <cell r="W102">
            <v>5200</v>
          </cell>
          <cell r="X102">
            <v>5200</v>
          </cell>
          <cell r="Y102">
            <v>-110.52107999999953</v>
          </cell>
          <cell r="Z102">
            <v>0</v>
          </cell>
          <cell r="AA102">
            <v>757.30587999999989</v>
          </cell>
          <cell r="AB102">
            <v>-0.30587999999988824</v>
          </cell>
          <cell r="AC102">
            <v>757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757</v>
          </cell>
        </row>
        <row r="103">
          <cell r="B103" t="str">
            <v>קמפיין ממשלה ירוקה</v>
          </cell>
          <cell r="C103" t="str">
            <v>נוספות</v>
          </cell>
          <cell r="D103" t="str">
            <v>נוספות - חינוך והסברה</v>
          </cell>
          <cell r="E103" t="str">
            <v>לא באיו"ש</v>
          </cell>
          <cell r="F103" t="str">
            <v>הסברה</v>
          </cell>
          <cell r="G103">
            <v>0</v>
          </cell>
          <cell r="H103" t="str">
            <v>-</v>
          </cell>
          <cell r="I103" t="str">
            <v>-</v>
          </cell>
          <cell r="J103">
            <v>115562.5</v>
          </cell>
          <cell r="K103">
            <v>867477.4</v>
          </cell>
          <cell r="L103">
            <v>36479.43</v>
          </cell>
          <cell r="M103">
            <v>49210.14</v>
          </cell>
          <cell r="N103" t="str">
            <v>-</v>
          </cell>
          <cell r="O103">
            <v>0</v>
          </cell>
          <cell r="P103" t="str">
            <v>-</v>
          </cell>
          <cell r="Q103">
            <v>1068.72947</v>
          </cell>
          <cell r="R103">
            <v>75270.53</v>
          </cell>
          <cell r="S103">
            <v>75.270529999999994</v>
          </cell>
          <cell r="T103">
            <v>1144</v>
          </cell>
          <cell r="U103">
            <v>1068.68957</v>
          </cell>
          <cell r="V103">
            <v>0</v>
          </cell>
          <cell r="W103">
            <v>1068.68957</v>
          </cell>
          <cell r="X103">
            <v>1068.68957</v>
          </cell>
          <cell r="Y103">
            <v>-75.310429999999997</v>
          </cell>
          <cell r="Z103">
            <v>0</v>
          </cell>
          <cell r="AA103">
            <v>75.270529999999994</v>
          </cell>
          <cell r="AB103">
            <v>-0.27052999999999372</v>
          </cell>
          <cell r="AC103">
            <v>75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75</v>
          </cell>
        </row>
        <row r="104">
          <cell r="B104" t="str">
            <v>קמפיין פסולת אלקטרונית</v>
          </cell>
          <cell r="C104" t="str">
            <v>פיתוח</v>
          </cell>
          <cell r="D104" t="str">
            <v>פיתוח - רכש</v>
          </cell>
          <cell r="E104" t="str">
            <v>לא באיו"ש</v>
          </cell>
          <cell r="F104" t="str">
            <v>הסברה</v>
          </cell>
          <cell r="G104">
            <v>0</v>
          </cell>
          <cell r="H104" t="str">
            <v>-</v>
          </cell>
          <cell r="I104" t="str">
            <v>-</v>
          </cell>
          <cell r="J104" t="str">
            <v>-</v>
          </cell>
          <cell r="K104" t="str">
            <v>-</v>
          </cell>
          <cell r="L104" t="str">
            <v>-</v>
          </cell>
          <cell r="M104" t="str">
            <v>-</v>
          </cell>
          <cell r="N104">
            <v>7560</v>
          </cell>
          <cell r="O104">
            <v>0</v>
          </cell>
          <cell r="P104">
            <v>743.4</v>
          </cell>
          <cell r="Q104">
            <v>8.3033999999999999</v>
          </cell>
          <cell r="R104">
            <v>237386.90000000002</v>
          </cell>
          <cell r="S104">
            <v>237.38690000000003</v>
          </cell>
          <cell r="T104">
            <v>245.69030000000004</v>
          </cell>
          <cell r="U104">
            <v>250</v>
          </cell>
          <cell r="V104">
            <v>0</v>
          </cell>
          <cell r="W104">
            <v>250</v>
          </cell>
          <cell r="X104">
            <v>250</v>
          </cell>
          <cell r="Y104">
            <v>4.3096999999999639</v>
          </cell>
          <cell r="Z104">
            <v>0</v>
          </cell>
          <cell r="AA104">
            <v>237.38690000000003</v>
          </cell>
          <cell r="AB104">
            <v>-0.38690000000002556</v>
          </cell>
          <cell r="AC104">
            <v>237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237</v>
          </cell>
        </row>
        <row r="105">
          <cell r="B105" t="str">
            <v>קמפיין רדיו ליום הניקיון</v>
          </cell>
          <cell r="C105" t="str">
            <v>נוספות</v>
          </cell>
          <cell r="D105" t="str">
            <v>נוספות - חינוך והסברה</v>
          </cell>
          <cell r="E105" t="str">
            <v>לא באיו"ש</v>
          </cell>
          <cell r="F105" t="str">
            <v>הסברה</v>
          </cell>
          <cell r="G105">
            <v>0</v>
          </cell>
          <cell r="H105" t="str">
            <v>-</v>
          </cell>
          <cell r="I105" t="str">
            <v>-</v>
          </cell>
          <cell r="J105" t="str">
            <v>-</v>
          </cell>
          <cell r="K105" t="str">
            <v>-</v>
          </cell>
          <cell r="L105" t="str">
            <v>-</v>
          </cell>
          <cell r="M105" t="str">
            <v>-</v>
          </cell>
          <cell r="N105">
            <v>49923.380000000005</v>
          </cell>
          <cell r="O105">
            <v>0</v>
          </cell>
          <cell r="P105" t="str">
            <v>-</v>
          </cell>
          <cell r="Q105">
            <v>49.923380000000002</v>
          </cell>
          <cell r="R105">
            <v>0</v>
          </cell>
          <cell r="S105">
            <v>0</v>
          </cell>
          <cell r="T105">
            <v>49.923380000000002</v>
          </cell>
          <cell r="U105">
            <v>50</v>
          </cell>
          <cell r="V105">
            <v>0</v>
          </cell>
          <cell r="W105">
            <v>50</v>
          </cell>
          <cell r="X105">
            <v>50</v>
          </cell>
          <cell r="Y105">
            <v>7.6619999999998356E-2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</row>
        <row r="106">
          <cell r="B106" t="str">
            <v>קמפיין שריפת פסולת במגזר הערבי</v>
          </cell>
          <cell r="C106" t="str">
            <v>נוספות</v>
          </cell>
          <cell r="D106" t="str">
            <v>נוספות - חינוך והסברה</v>
          </cell>
          <cell r="E106" t="str">
            <v>לא באיו"ש</v>
          </cell>
          <cell r="F106" t="str">
            <v>הסברה</v>
          </cell>
          <cell r="G106">
            <v>0</v>
          </cell>
          <cell r="H106" t="str">
            <v>-</v>
          </cell>
          <cell r="I106" t="str">
            <v>-</v>
          </cell>
          <cell r="J106" t="str">
            <v>-</v>
          </cell>
          <cell r="K106">
            <v>447627.7</v>
          </cell>
          <cell r="L106">
            <v>659572.52</v>
          </cell>
          <cell r="M106">
            <v>339742.38</v>
          </cell>
          <cell r="N106" t="str">
            <v>-</v>
          </cell>
          <cell r="O106">
            <v>0</v>
          </cell>
          <cell r="P106" t="str">
            <v>-</v>
          </cell>
          <cell r="Q106">
            <v>1446.9426000000001</v>
          </cell>
          <cell r="R106">
            <v>0</v>
          </cell>
          <cell r="S106">
            <v>0</v>
          </cell>
          <cell r="T106">
            <v>1446.9426000000001</v>
          </cell>
          <cell r="U106">
            <v>1447.3149000000001</v>
          </cell>
          <cell r="V106">
            <v>0</v>
          </cell>
          <cell r="W106">
            <v>1447.3149000000001</v>
          </cell>
          <cell r="X106">
            <v>1447.3149000000001</v>
          </cell>
          <cell r="Y106">
            <v>0.37229999999999563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</row>
        <row r="107">
          <cell r="B107" t="str">
            <v>רו"ח לחוק הצמיגים</v>
          </cell>
          <cell r="C107" t="str">
            <v>פיתוח</v>
          </cell>
          <cell r="D107" t="str">
            <v>פיתוח - רכש</v>
          </cell>
          <cell r="E107" t="str">
            <v>לא באיו"ש</v>
          </cell>
          <cell r="F107" t="str">
            <v>בקרה</v>
          </cell>
          <cell r="G107">
            <v>0</v>
          </cell>
          <cell r="H107" t="str">
            <v>-</v>
          </cell>
          <cell r="I107" t="str">
            <v>-</v>
          </cell>
          <cell r="J107">
            <v>15428</v>
          </cell>
          <cell r="K107">
            <v>146488.86000000002</v>
          </cell>
          <cell r="L107">
            <v>50526.7</v>
          </cell>
          <cell r="M107">
            <v>203617.24</v>
          </cell>
          <cell r="N107">
            <v>194894.12</v>
          </cell>
          <cell r="O107">
            <v>145495.6</v>
          </cell>
          <cell r="P107">
            <v>278526.56000000006</v>
          </cell>
          <cell r="Q107">
            <v>889.48147999999992</v>
          </cell>
          <cell r="R107">
            <v>145960.03999999998</v>
          </cell>
          <cell r="S107">
            <v>145.96003999999999</v>
          </cell>
          <cell r="T107">
            <v>1035.4415199999999</v>
          </cell>
          <cell r="U107">
            <v>1314.74002</v>
          </cell>
          <cell r="V107">
            <v>0</v>
          </cell>
          <cell r="W107">
            <v>1314.74002</v>
          </cell>
          <cell r="X107">
            <v>1314.74002</v>
          </cell>
          <cell r="Y107">
            <v>279.2985000000001</v>
          </cell>
          <cell r="Z107">
            <v>0</v>
          </cell>
          <cell r="AA107">
            <v>145.96003999999999</v>
          </cell>
          <cell r="AB107">
            <v>3.9960000000007767E-2</v>
          </cell>
          <cell r="AC107">
            <v>146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146</v>
          </cell>
        </row>
        <row r="108">
          <cell r="B108" t="str">
            <v>רוח מלווה לפרוייקט האסבסט</v>
          </cell>
          <cell r="C108" t="str">
            <v>נוספות</v>
          </cell>
          <cell r="D108" t="str">
            <v>נוספות - אסבסט</v>
          </cell>
          <cell r="E108" t="str">
            <v>לא באיו"ש</v>
          </cell>
          <cell r="F108" t="str">
            <v>בקרה</v>
          </cell>
          <cell r="G108">
            <v>0</v>
          </cell>
          <cell r="H108" t="str">
            <v>-</v>
          </cell>
          <cell r="I108" t="str">
            <v>-</v>
          </cell>
          <cell r="J108" t="str">
            <v>-</v>
          </cell>
          <cell r="K108" t="str">
            <v>-</v>
          </cell>
          <cell r="L108" t="str">
            <v>-</v>
          </cell>
          <cell r="M108" t="str">
            <v>-</v>
          </cell>
          <cell r="N108" t="str">
            <v>-</v>
          </cell>
          <cell r="O108">
            <v>0</v>
          </cell>
          <cell r="P108" t="str">
            <v>-</v>
          </cell>
          <cell r="Q108">
            <v>0</v>
          </cell>
          <cell r="R108">
            <v>137714.15</v>
          </cell>
          <cell r="S108">
            <v>137.71414999999999</v>
          </cell>
          <cell r="T108">
            <v>137.71414999999999</v>
          </cell>
          <cell r="U108">
            <v>138</v>
          </cell>
          <cell r="V108">
            <v>0</v>
          </cell>
          <cell r="W108">
            <v>138</v>
          </cell>
          <cell r="X108">
            <v>138</v>
          </cell>
          <cell r="Y108">
            <v>0.2858500000000106</v>
          </cell>
          <cell r="Z108">
            <v>0</v>
          </cell>
          <cell r="AA108">
            <v>137.71414999999999</v>
          </cell>
          <cell r="AB108">
            <v>0.2858500000000106</v>
          </cell>
          <cell r="AC108">
            <v>138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138</v>
          </cell>
        </row>
        <row r="109">
          <cell r="B109" t="str">
            <v>רכישת קומפוסטרים יישוביים 2012</v>
          </cell>
          <cell r="C109" t="str">
            <v>פיתוח</v>
          </cell>
          <cell r="D109" t="str">
            <v>פיתוח - תמיכות</v>
          </cell>
          <cell r="E109" t="str">
            <v>לא באיו"ש</v>
          </cell>
          <cell r="F109" t="str">
            <v>קומפסוטציה יישובית</v>
          </cell>
          <cell r="G109">
            <v>0</v>
          </cell>
          <cell r="H109" t="str">
            <v>-</v>
          </cell>
          <cell r="I109" t="str">
            <v>-</v>
          </cell>
          <cell r="J109" t="str">
            <v>-</v>
          </cell>
          <cell r="K109" t="str">
            <v>-</v>
          </cell>
          <cell r="L109" t="str">
            <v>-</v>
          </cell>
          <cell r="M109">
            <v>30000</v>
          </cell>
          <cell r="N109">
            <v>30000</v>
          </cell>
          <cell r="O109">
            <v>205320</v>
          </cell>
          <cell r="P109">
            <v>840000</v>
          </cell>
          <cell r="Q109">
            <v>900</v>
          </cell>
          <cell r="R109">
            <v>2059000</v>
          </cell>
          <cell r="S109">
            <v>2059</v>
          </cell>
          <cell r="T109">
            <v>2959</v>
          </cell>
          <cell r="U109">
            <v>3619</v>
          </cell>
          <cell r="V109">
            <v>0</v>
          </cell>
          <cell r="W109">
            <v>3619</v>
          </cell>
          <cell r="X109">
            <v>3619</v>
          </cell>
          <cell r="Y109">
            <v>660</v>
          </cell>
          <cell r="Z109">
            <v>0</v>
          </cell>
          <cell r="AA109">
            <v>2059</v>
          </cell>
          <cell r="AB109">
            <v>0</v>
          </cell>
          <cell r="AC109">
            <v>1059</v>
          </cell>
          <cell r="AD109">
            <v>1000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2059</v>
          </cell>
        </row>
        <row r="110">
          <cell r="B110" t="str">
            <v>רכש סלים לציבור כחלק מחוק שקיות ניילון</v>
          </cell>
          <cell r="C110" t="str">
            <v>פיתוח</v>
          </cell>
          <cell r="D110" t="str">
            <v>פיתוח - רכש</v>
          </cell>
          <cell r="E110" t="str">
            <v>לא באיו"ש</v>
          </cell>
          <cell r="F110" t="str">
            <v>הסברה</v>
          </cell>
          <cell r="G110">
            <v>0</v>
          </cell>
          <cell r="H110" t="str">
            <v>-</v>
          </cell>
          <cell r="I110" t="str">
            <v>-</v>
          </cell>
          <cell r="J110" t="str">
            <v>-</v>
          </cell>
          <cell r="K110" t="str">
            <v>-</v>
          </cell>
          <cell r="L110" t="str">
            <v>-</v>
          </cell>
          <cell r="M110" t="str">
            <v>-</v>
          </cell>
          <cell r="N110">
            <v>3419.0400000000004</v>
          </cell>
          <cell r="O110">
            <v>0</v>
          </cell>
          <cell r="P110">
            <v>2485.38</v>
          </cell>
          <cell r="Q110">
            <v>5.90442</v>
          </cell>
          <cell r="R110">
            <v>0</v>
          </cell>
          <cell r="S110">
            <v>0</v>
          </cell>
          <cell r="T110">
            <v>5.90442</v>
          </cell>
          <cell r="U110">
            <v>5000</v>
          </cell>
          <cell r="V110">
            <v>0</v>
          </cell>
          <cell r="W110">
            <v>5000</v>
          </cell>
          <cell r="X110">
            <v>5000</v>
          </cell>
          <cell r="Y110">
            <v>4994.0955800000002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</row>
        <row r="111">
          <cell r="B111" t="str">
            <v>שולחנות עגולים בנושא "מרכז מחקר מפסולת למשאב ורשויות מפרידות"</v>
          </cell>
          <cell r="C111" t="str">
            <v>פיתוח</v>
          </cell>
          <cell r="D111" t="str">
            <v>פיתוח - רכש</v>
          </cell>
          <cell r="E111" t="str">
            <v>לא באיו"ש</v>
          </cell>
          <cell r="F111" t="str">
            <v>פרוייקטים שונים</v>
          </cell>
          <cell r="G111">
            <v>0</v>
          </cell>
          <cell r="H111" t="str">
            <v>-</v>
          </cell>
          <cell r="I111" t="str">
            <v>-</v>
          </cell>
          <cell r="J111" t="str">
            <v>-</v>
          </cell>
          <cell r="K111" t="str">
            <v>-</v>
          </cell>
          <cell r="L111" t="str">
            <v>-</v>
          </cell>
          <cell r="M111">
            <v>141600</v>
          </cell>
          <cell r="N111">
            <v>41300</v>
          </cell>
          <cell r="O111">
            <v>0</v>
          </cell>
          <cell r="P111" t="str">
            <v>-</v>
          </cell>
          <cell r="Q111">
            <v>182.9</v>
          </cell>
          <cell r="R111">
            <v>0</v>
          </cell>
          <cell r="S111">
            <v>0</v>
          </cell>
          <cell r="T111">
            <v>182.9</v>
          </cell>
          <cell r="U111">
            <v>142</v>
          </cell>
          <cell r="V111">
            <v>0</v>
          </cell>
          <cell r="W111">
            <v>142</v>
          </cell>
          <cell r="X111">
            <v>142</v>
          </cell>
          <cell r="Y111">
            <v>-40.900000000000006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</row>
        <row r="112">
          <cell r="B112" t="str">
            <v>שומרים ביחד על הכדור</v>
          </cell>
          <cell r="C112" t="str">
            <v>נוספות</v>
          </cell>
          <cell r="D112" t="str">
            <v>נוספות - חינוך והסברה</v>
          </cell>
          <cell r="E112" t="str">
            <v>לא באיו"ש</v>
          </cell>
          <cell r="F112" t="str">
            <v>חינוך</v>
          </cell>
          <cell r="G112">
            <v>0</v>
          </cell>
          <cell r="H112" t="str">
            <v>-</v>
          </cell>
          <cell r="I112" t="str">
            <v>-</v>
          </cell>
          <cell r="J112" t="str">
            <v>-</v>
          </cell>
          <cell r="K112" t="str">
            <v>-</v>
          </cell>
          <cell r="L112" t="str">
            <v>-</v>
          </cell>
          <cell r="M112" t="str">
            <v>-</v>
          </cell>
          <cell r="N112" t="str">
            <v>-</v>
          </cell>
          <cell r="O112">
            <v>0</v>
          </cell>
          <cell r="P112">
            <v>999845</v>
          </cell>
          <cell r="Q112">
            <v>999.84500000000003</v>
          </cell>
          <cell r="R112">
            <v>0</v>
          </cell>
          <cell r="S112">
            <v>0</v>
          </cell>
          <cell r="T112">
            <v>999.84500000000003</v>
          </cell>
          <cell r="U112">
            <v>1000</v>
          </cell>
          <cell r="V112">
            <v>0</v>
          </cell>
          <cell r="W112">
            <v>1000</v>
          </cell>
          <cell r="X112">
            <v>1000</v>
          </cell>
          <cell r="Y112">
            <v>0.15499999999997272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</row>
        <row r="113">
          <cell r="B113" t="str">
            <v>שינוע פסולת - עיריית אל בירה</v>
          </cell>
          <cell r="C113" t="str">
            <v>כללי</v>
          </cell>
          <cell r="D113" t="str">
            <v>כללי - שיקום אתרים</v>
          </cell>
          <cell r="E113" t="str">
            <v>באיוש</v>
          </cell>
          <cell r="F113" t="str">
            <v>פרוייקטים שונים</v>
          </cell>
          <cell r="G113">
            <v>0</v>
          </cell>
          <cell r="H113" t="str">
            <v>-</v>
          </cell>
          <cell r="I113" t="str">
            <v>-</v>
          </cell>
          <cell r="J113" t="str">
            <v>-</v>
          </cell>
          <cell r="K113" t="str">
            <v>-</v>
          </cell>
          <cell r="L113" t="str">
            <v>-</v>
          </cell>
          <cell r="M113" t="str">
            <v>-</v>
          </cell>
          <cell r="N113">
            <v>3317497.03</v>
          </cell>
          <cell r="O113">
            <v>282315</v>
          </cell>
          <cell r="P113">
            <v>2602795.4000000004</v>
          </cell>
          <cell r="Q113">
            <v>5920.2924300000004</v>
          </cell>
          <cell r="R113">
            <v>919707.5699999996</v>
          </cell>
          <cell r="S113">
            <v>919.70756999999958</v>
          </cell>
          <cell r="T113">
            <v>6840</v>
          </cell>
          <cell r="U113">
            <v>6840</v>
          </cell>
          <cell r="V113">
            <v>0</v>
          </cell>
          <cell r="W113">
            <v>6840</v>
          </cell>
          <cell r="X113">
            <v>6840</v>
          </cell>
          <cell r="Y113">
            <v>0</v>
          </cell>
          <cell r="Z113">
            <v>0</v>
          </cell>
          <cell r="AA113">
            <v>919.70756999999958</v>
          </cell>
          <cell r="AB113">
            <v>0.2924300000004223</v>
          </cell>
          <cell r="AC113">
            <v>920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920</v>
          </cell>
        </row>
        <row r="114">
          <cell r="B114" t="str">
            <v>שיקום אתרים : שיקום אתר סעדון</v>
          </cell>
          <cell r="C114" t="str">
            <v>נוספות</v>
          </cell>
          <cell r="D114" t="str">
            <v>נוספות - שיקום אתרים</v>
          </cell>
          <cell r="E114" t="str">
            <v>לא באיו"ש</v>
          </cell>
          <cell r="F114" t="str">
            <v>טיפול באסבסט</v>
          </cell>
          <cell r="G114">
            <v>0</v>
          </cell>
          <cell r="H114" t="str">
            <v>-</v>
          </cell>
          <cell r="I114" t="str">
            <v>-</v>
          </cell>
          <cell r="J114" t="str">
            <v>-</v>
          </cell>
          <cell r="K114">
            <v>1000000</v>
          </cell>
          <cell r="L114" t="str">
            <v>-</v>
          </cell>
          <cell r="M114" t="str">
            <v>-</v>
          </cell>
          <cell r="N114" t="str">
            <v>-</v>
          </cell>
          <cell r="O114">
            <v>0</v>
          </cell>
          <cell r="P114" t="str">
            <v>-</v>
          </cell>
          <cell r="Q114">
            <v>1000</v>
          </cell>
          <cell r="R114">
            <v>0</v>
          </cell>
          <cell r="S114">
            <v>0</v>
          </cell>
          <cell r="T114">
            <v>1000</v>
          </cell>
          <cell r="U114">
            <v>1000</v>
          </cell>
          <cell r="V114">
            <v>0</v>
          </cell>
          <cell r="W114">
            <v>1000</v>
          </cell>
          <cell r="X114">
            <v>1000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</row>
        <row r="115">
          <cell r="B115" t="str">
            <v>שיקום מפגעי פסולת בנייה באמצעות מחזור ואכיפה</v>
          </cell>
          <cell r="C115" t="str">
            <v>פיתוח</v>
          </cell>
          <cell r="D115" t="str">
            <v>פיתוח - תמיכות</v>
          </cell>
          <cell r="E115" t="str">
            <v>לא באיו"ש</v>
          </cell>
          <cell r="F115" t="str">
            <v>פסולת בניין</v>
          </cell>
          <cell r="G115">
            <v>0</v>
          </cell>
          <cell r="H115" t="str">
            <v>-</v>
          </cell>
          <cell r="I115" t="str">
            <v>-</v>
          </cell>
          <cell r="J115" t="str">
            <v>-</v>
          </cell>
          <cell r="K115" t="str">
            <v>-</v>
          </cell>
          <cell r="L115" t="str">
            <v>-</v>
          </cell>
          <cell r="M115" t="str">
            <v>-</v>
          </cell>
          <cell r="N115">
            <v>133340</v>
          </cell>
          <cell r="O115">
            <v>90020</v>
          </cell>
          <cell r="P115">
            <v>2644186</v>
          </cell>
          <cell r="Q115">
            <v>2777.5259999999998</v>
          </cell>
          <cell r="R115">
            <v>5429117.0700000003</v>
          </cell>
          <cell r="S115">
            <v>5429.1170700000002</v>
          </cell>
          <cell r="T115">
            <v>8206.6430700000001</v>
          </cell>
          <cell r="U115">
            <v>14000</v>
          </cell>
          <cell r="V115">
            <v>0</v>
          </cell>
          <cell r="W115">
            <v>14000</v>
          </cell>
          <cell r="X115">
            <v>14000</v>
          </cell>
          <cell r="Y115">
            <v>5793.3569299999999</v>
          </cell>
          <cell r="Z115">
            <v>5793.3569299999999</v>
          </cell>
          <cell r="AA115">
            <v>11222.474</v>
          </cell>
          <cell r="AB115">
            <v>-0.47400000000016007</v>
          </cell>
          <cell r="AC115">
            <v>4092</v>
          </cell>
          <cell r="AD115">
            <v>4000</v>
          </cell>
          <cell r="AE115">
            <v>3130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11222</v>
          </cell>
        </row>
        <row r="116">
          <cell r="B116" t="str">
            <v>שיקום מפגעי פסולת לרשויות בדירוג סוצ"א נמוך קו"ק ראשון</v>
          </cell>
          <cell r="C116" t="str">
            <v>פיתוח</v>
          </cell>
          <cell r="D116" t="str">
            <v>פיתוח - תמיכות</v>
          </cell>
          <cell r="E116" t="str">
            <v>לא באיו"ש</v>
          </cell>
          <cell r="F116" t="str">
            <v>פסולת בניין</v>
          </cell>
          <cell r="G116">
            <v>0</v>
          </cell>
          <cell r="H116" t="str">
            <v>-</v>
          </cell>
          <cell r="I116" t="str">
            <v>-</v>
          </cell>
          <cell r="J116" t="str">
            <v>-</v>
          </cell>
          <cell r="K116" t="str">
            <v>-</v>
          </cell>
          <cell r="L116" t="str">
            <v>-</v>
          </cell>
          <cell r="M116">
            <v>1442283</v>
          </cell>
          <cell r="N116">
            <v>774533</v>
          </cell>
          <cell r="O116">
            <v>701550</v>
          </cell>
          <cell r="P116">
            <v>701550</v>
          </cell>
          <cell r="Q116">
            <v>2918.366</v>
          </cell>
          <cell r="R116">
            <v>157929</v>
          </cell>
          <cell r="S116">
            <v>157.929</v>
          </cell>
          <cell r="T116">
            <v>3076.2950000000001</v>
          </cell>
          <cell r="U116">
            <v>3076.2950000000001</v>
          </cell>
          <cell r="V116">
            <v>0</v>
          </cell>
          <cell r="W116">
            <v>3076.2950000000001</v>
          </cell>
          <cell r="X116">
            <v>3076.2950000000001</v>
          </cell>
          <cell r="Y116">
            <v>0</v>
          </cell>
          <cell r="Z116">
            <v>0</v>
          </cell>
          <cell r="AA116">
            <v>157.929</v>
          </cell>
          <cell r="AB116">
            <v>7.0999999999997954E-2</v>
          </cell>
          <cell r="AC116">
            <v>158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158</v>
          </cell>
        </row>
        <row r="117">
          <cell r="B117" t="str">
            <v>שיקום מפגעי פסולת לרשויות בדירוג סוצ"א נמוך קו"ק שני</v>
          </cell>
          <cell r="C117" t="str">
            <v>פיתוח</v>
          </cell>
          <cell r="D117" t="str">
            <v>פיתוח - תמיכות</v>
          </cell>
          <cell r="E117" t="str">
            <v>לא באיו"ש</v>
          </cell>
          <cell r="F117" t="str">
            <v>פסולת בניין</v>
          </cell>
          <cell r="G117">
            <v>0</v>
          </cell>
          <cell r="H117" t="str">
            <v>-</v>
          </cell>
          <cell r="I117" t="str">
            <v>-</v>
          </cell>
          <cell r="J117" t="str">
            <v>-</v>
          </cell>
          <cell r="K117" t="str">
            <v>-</v>
          </cell>
          <cell r="L117" t="str">
            <v>-</v>
          </cell>
          <cell r="M117">
            <v>2018800</v>
          </cell>
          <cell r="N117">
            <v>3351941</v>
          </cell>
          <cell r="O117">
            <v>2110746</v>
          </cell>
          <cell r="P117">
            <v>2838888</v>
          </cell>
          <cell r="Q117">
            <v>8209.6290000000008</v>
          </cell>
          <cell r="R117">
            <v>464104</v>
          </cell>
          <cell r="S117">
            <v>464.10399999999998</v>
          </cell>
          <cell r="T117">
            <v>8673.7330000000002</v>
          </cell>
          <cell r="U117">
            <v>10000</v>
          </cell>
          <cell r="V117">
            <v>0</v>
          </cell>
          <cell r="W117">
            <v>10000</v>
          </cell>
          <cell r="X117">
            <v>10000</v>
          </cell>
          <cell r="Y117">
            <v>1326.2669999999998</v>
          </cell>
          <cell r="Z117">
            <v>0</v>
          </cell>
          <cell r="AA117">
            <v>464.10399999999998</v>
          </cell>
          <cell r="AB117">
            <v>-0.10399999999998499</v>
          </cell>
          <cell r="AC117">
            <v>464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464</v>
          </cell>
        </row>
        <row r="118">
          <cell r="B118" t="str">
            <v>שיקום נחל הקישון</v>
          </cell>
          <cell r="C118" t="str">
            <v>פיתוח</v>
          </cell>
          <cell r="D118" t="str">
            <v>פיתוח - רכש</v>
          </cell>
          <cell r="E118" t="str">
            <v>לא באיו"ש</v>
          </cell>
          <cell r="F118" t="str">
            <v>ניקוי הקישון</v>
          </cell>
          <cell r="G118">
            <v>0</v>
          </cell>
          <cell r="H118" t="str">
            <v>-</v>
          </cell>
          <cell r="I118" t="str">
            <v>-</v>
          </cell>
          <cell r="J118" t="str">
            <v>-</v>
          </cell>
          <cell r="K118" t="str">
            <v>-</v>
          </cell>
          <cell r="L118" t="str">
            <v>-</v>
          </cell>
          <cell r="M118">
            <v>15000000</v>
          </cell>
          <cell r="N118">
            <v>8000000</v>
          </cell>
          <cell r="O118">
            <v>0</v>
          </cell>
          <cell r="P118" t="str">
            <v>-</v>
          </cell>
          <cell r="Q118">
            <v>23000</v>
          </cell>
          <cell r="R118">
            <v>13000000</v>
          </cell>
          <cell r="S118">
            <v>13000</v>
          </cell>
          <cell r="T118">
            <v>36000</v>
          </cell>
          <cell r="U118">
            <v>36000</v>
          </cell>
          <cell r="V118">
            <v>0</v>
          </cell>
          <cell r="W118">
            <v>36000</v>
          </cell>
          <cell r="X118">
            <v>36000</v>
          </cell>
          <cell r="Y118">
            <v>0</v>
          </cell>
          <cell r="Z118">
            <v>0</v>
          </cell>
          <cell r="AA118">
            <v>13000</v>
          </cell>
          <cell r="AB118">
            <v>0</v>
          </cell>
          <cell r="AC118">
            <v>13000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13000</v>
          </cell>
        </row>
        <row r="119">
          <cell r="B119" t="str">
            <v>שיקום נחלים - תוכניות חינוכיות</v>
          </cell>
          <cell r="C119" t="str">
            <v>נוספות</v>
          </cell>
          <cell r="D119" t="str">
            <v>נוספות - חינוך והסברה</v>
          </cell>
          <cell r="E119" t="str">
            <v>לא באיו"ש</v>
          </cell>
          <cell r="F119" t="str">
            <v>חינוך</v>
          </cell>
          <cell r="G119">
            <v>0</v>
          </cell>
          <cell r="H119" t="str">
            <v>-</v>
          </cell>
          <cell r="I119" t="str">
            <v>-</v>
          </cell>
          <cell r="J119" t="str">
            <v>-</v>
          </cell>
          <cell r="K119" t="str">
            <v>-</v>
          </cell>
          <cell r="L119" t="str">
            <v>-</v>
          </cell>
          <cell r="M119" t="str">
            <v>-</v>
          </cell>
          <cell r="N119">
            <v>518303.3</v>
          </cell>
          <cell r="O119">
            <v>1007458</v>
          </cell>
          <cell r="P119">
            <v>1706750.3</v>
          </cell>
          <cell r="Q119">
            <v>2225.0536000000002</v>
          </cell>
          <cell r="R119">
            <v>5274946.0999999996</v>
          </cell>
          <cell r="S119">
            <v>5274.9460999999992</v>
          </cell>
          <cell r="T119">
            <v>7499.9996999999994</v>
          </cell>
          <cell r="U119">
            <v>17643</v>
          </cell>
          <cell r="V119">
            <v>0</v>
          </cell>
          <cell r="W119">
            <v>17643</v>
          </cell>
          <cell r="X119">
            <v>17643</v>
          </cell>
          <cell r="Y119">
            <v>10143.0003</v>
          </cell>
          <cell r="Z119">
            <v>10143.0003</v>
          </cell>
          <cell r="AA119">
            <v>15417.946399999999</v>
          </cell>
          <cell r="AB119">
            <v>5.3600000001097214E-2</v>
          </cell>
          <cell r="AC119">
            <v>5418</v>
          </cell>
          <cell r="AD119">
            <v>5000</v>
          </cell>
          <cell r="AE119">
            <v>5000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15418</v>
          </cell>
        </row>
        <row r="120">
          <cell r="B120" t="str">
            <v>שיקום פארק אריאל שרון</v>
          </cell>
          <cell r="C120" t="str">
            <v>פיתוח</v>
          </cell>
          <cell r="D120" t="str">
            <v>פיתוח - רכש</v>
          </cell>
          <cell r="E120" t="str">
            <v>לא באיו"ש</v>
          </cell>
          <cell r="F120" t="str">
            <v>שיקום פארק אריאל שרון</v>
          </cell>
          <cell r="G120">
            <v>0</v>
          </cell>
          <cell r="H120" t="str">
            <v>-</v>
          </cell>
          <cell r="I120" t="str">
            <v>-</v>
          </cell>
          <cell r="J120" t="str">
            <v>-</v>
          </cell>
          <cell r="K120" t="str">
            <v>-</v>
          </cell>
          <cell r="L120" t="str">
            <v>-</v>
          </cell>
          <cell r="M120" t="str">
            <v>-</v>
          </cell>
          <cell r="N120">
            <v>6000000</v>
          </cell>
          <cell r="O120">
            <v>0</v>
          </cell>
          <cell r="P120">
            <v>6000000</v>
          </cell>
          <cell r="Q120">
            <v>12000</v>
          </cell>
          <cell r="R120">
            <v>0</v>
          </cell>
          <cell r="S120">
            <v>0</v>
          </cell>
          <cell r="T120">
            <v>12000</v>
          </cell>
          <cell r="U120">
            <v>18750</v>
          </cell>
          <cell r="V120">
            <v>0</v>
          </cell>
          <cell r="W120">
            <v>18750</v>
          </cell>
          <cell r="X120">
            <v>18750</v>
          </cell>
          <cell r="Y120">
            <v>6750</v>
          </cell>
          <cell r="Z120">
            <v>6750</v>
          </cell>
          <cell r="AA120">
            <v>6750</v>
          </cell>
          <cell r="AB120">
            <v>0</v>
          </cell>
          <cell r="AC120">
            <v>6750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6750</v>
          </cell>
        </row>
        <row r="121">
          <cell r="B121" t="str">
            <v>שירות אזרחי במגזר הבדואי</v>
          </cell>
          <cell r="C121" t="str">
            <v>נוספות</v>
          </cell>
          <cell r="D121" t="str">
            <v>נוספות - מגזרים מוחלשים</v>
          </cell>
          <cell r="E121" t="str">
            <v>לא באיו"ש</v>
          </cell>
          <cell r="F121" t="str">
            <v>חינוך</v>
          </cell>
          <cell r="G121">
            <v>0</v>
          </cell>
          <cell r="H121" t="str">
            <v>-</v>
          </cell>
          <cell r="I121" t="str">
            <v>-</v>
          </cell>
          <cell r="J121" t="str">
            <v>-</v>
          </cell>
          <cell r="K121" t="str">
            <v>-</v>
          </cell>
          <cell r="L121" t="str">
            <v>-</v>
          </cell>
          <cell r="M121" t="str">
            <v>-</v>
          </cell>
          <cell r="N121">
            <v>509000</v>
          </cell>
          <cell r="O121">
            <v>335454.28999999998</v>
          </cell>
          <cell r="P121">
            <v>620821.38</v>
          </cell>
          <cell r="Q121">
            <v>1129.8213800000001</v>
          </cell>
          <cell r="R121">
            <v>345254.13999999996</v>
          </cell>
          <cell r="S121">
            <v>345.25413999999995</v>
          </cell>
          <cell r="T121">
            <v>1475.0755200000001</v>
          </cell>
          <cell r="U121">
            <v>1759</v>
          </cell>
          <cell r="V121">
            <v>0</v>
          </cell>
          <cell r="W121">
            <v>1759</v>
          </cell>
          <cell r="X121">
            <v>1759</v>
          </cell>
          <cell r="Y121">
            <v>283.9244799999999</v>
          </cell>
          <cell r="Z121">
            <v>0</v>
          </cell>
          <cell r="AA121">
            <v>345.25413999999995</v>
          </cell>
          <cell r="AB121">
            <v>-0.25413999999994985</v>
          </cell>
          <cell r="AC121">
            <v>345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345</v>
          </cell>
        </row>
        <row r="122">
          <cell r="B122" t="str">
            <v>שירותי רואי חשבון - יעוץ שוטף ועריכת ביקורת לאגף אריזות</v>
          </cell>
          <cell r="C122" t="str">
            <v>פיתוח</v>
          </cell>
          <cell r="D122" t="str">
            <v>פיתוח - רכש</v>
          </cell>
          <cell r="E122" t="str">
            <v>לא באיו"ש</v>
          </cell>
          <cell r="F122" t="str">
            <v>בקרה</v>
          </cell>
          <cell r="G122">
            <v>0</v>
          </cell>
          <cell r="H122" t="str">
            <v>-</v>
          </cell>
          <cell r="I122" t="str">
            <v>-</v>
          </cell>
          <cell r="J122" t="str">
            <v>-</v>
          </cell>
          <cell r="K122" t="str">
            <v>-</v>
          </cell>
          <cell r="L122" t="str">
            <v>-</v>
          </cell>
          <cell r="M122" t="str">
            <v>-</v>
          </cell>
          <cell r="N122">
            <v>2690.7599999999993</v>
          </cell>
          <cell r="O122">
            <v>0</v>
          </cell>
          <cell r="P122" t="str">
            <v>-</v>
          </cell>
          <cell r="Q122">
            <v>2.6907599999999992</v>
          </cell>
          <cell r="R122">
            <v>0</v>
          </cell>
          <cell r="S122">
            <v>0</v>
          </cell>
          <cell r="T122">
            <v>2.6907599999999992</v>
          </cell>
          <cell r="U122">
            <v>19300</v>
          </cell>
          <cell r="V122">
            <v>0</v>
          </cell>
          <cell r="W122">
            <v>19300</v>
          </cell>
          <cell r="X122">
            <v>19300</v>
          </cell>
          <cell r="Y122">
            <v>19297.309239999999</v>
          </cell>
          <cell r="Z122">
            <v>19297.309239999999</v>
          </cell>
          <cell r="AA122">
            <v>19297.309239999999</v>
          </cell>
          <cell r="AB122">
            <v>-0.30923999999868101</v>
          </cell>
          <cell r="AC122">
            <v>4000</v>
          </cell>
          <cell r="AD122">
            <v>4000</v>
          </cell>
          <cell r="AE122">
            <v>4000</v>
          </cell>
          <cell r="AF122">
            <v>4000</v>
          </cell>
          <cell r="AG122">
            <v>3297</v>
          </cell>
          <cell r="AH122">
            <v>0</v>
          </cell>
          <cell r="AI122">
            <v>0</v>
          </cell>
          <cell r="AJ122">
            <v>0</v>
          </cell>
          <cell r="AK122">
            <v>19297</v>
          </cell>
        </row>
        <row r="123">
          <cell r="B123" t="str">
            <v>תג הסביבה</v>
          </cell>
          <cell r="C123" t="str">
            <v>נוספות</v>
          </cell>
          <cell r="D123" t="str">
            <v>נוספות - חינוך והסברה</v>
          </cell>
          <cell r="E123" t="str">
            <v>לא באיו"ש</v>
          </cell>
          <cell r="F123" t="str">
            <v>פרוייקטים שונים</v>
          </cell>
          <cell r="G123">
            <v>0</v>
          </cell>
          <cell r="H123" t="str">
            <v>-</v>
          </cell>
          <cell r="I123" t="str">
            <v>-</v>
          </cell>
          <cell r="J123" t="str">
            <v>-</v>
          </cell>
          <cell r="K123" t="str">
            <v>-</v>
          </cell>
          <cell r="L123" t="str">
            <v>-</v>
          </cell>
          <cell r="M123">
            <v>1630704.35</v>
          </cell>
          <cell r="N123">
            <v>837178.97</v>
          </cell>
          <cell r="O123">
            <v>0</v>
          </cell>
          <cell r="P123" t="str">
            <v>-</v>
          </cell>
          <cell r="Q123">
            <v>2467.8833200000004</v>
          </cell>
          <cell r="R123">
            <v>197236.67999999996</v>
          </cell>
          <cell r="S123">
            <v>197.23667999999995</v>
          </cell>
          <cell r="T123">
            <v>2665.1200000000003</v>
          </cell>
          <cell r="U123">
            <v>2800</v>
          </cell>
          <cell r="V123">
            <v>0</v>
          </cell>
          <cell r="W123">
            <v>2800</v>
          </cell>
          <cell r="X123">
            <v>2800</v>
          </cell>
          <cell r="Y123">
            <v>134.87999999999965</v>
          </cell>
          <cell r="Z123">
            <v>0</v>
          </cell>
          <cell r="AA123">
            <v>197.23667999999995</v>
          </cell>
          <cell r="AB123">
            <v>-0.23667999999995004</v>
          </cell>
          <cell r="AC123">
            <v>197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197</v>
          </cell>
        </row>
        <row r="124">
          <cell r="B124" t="str">
            <v>תוכנית חינוכית - שמירה על הכנרת</v>
          </cell>
          <cell r="C124" t="str">
            <v>נוספות</v>
          </cell>
          <cell r="D124" t="str">
            <v>נוספות - חינוך והסברה</v>
          </cell>
          <cell r="E124" t="str">
            <v>לא באיו"ש</v>
          </cell>
          <cell r="F124" t="str">
            <v>חינוך</v>
          </cell>
          <cell r="G124">
            <v>0</v>
          </cell>
          <cell r="H124" t="str">
            <v>-</v>
          </cell>
          <cell r="I124" t="str">
            <v>-</v>
          </cell>
          <cell r="J124" t="str">
            <v>-</v>
          </cell>
          <cell r="K124" t="str">
            <v>-</v>
          </cell>
          <cell r="L124" t="str">
            <v>-</v>
          </cell>
          <cell r="M124" t="str">
            <v>-</v>
          </cell>
          <cell r="N124" t="str">
            <v>-</v>
          </cell>
          <cell r="O124">
            <v>93030</v>
          </cell>
          <cell r="P124">
            <v>146618</v>
          </cell>
          <cell r="Q124">
            <v>146.61799999999999</v>
          </cell>
          <cell r="R124">
            <v>53382</v>
          </cell>
          <cell r="S124">
            <v>53.381999999999998</v>
          </cell>
          <cell r="T124">
            <v>200</v>
          </cell>
          <cell r="U124">
            <v>200</v>
          </cell>
          <cell r="V124">
            <v>0</v>
          </cell>
          <cell r="W124">
            <v>200</v>
          </cell>
          <cell r="X124">
            <v>200</v>
          </cell>
          <cell r="Y124">
            <v>0</v>
          </cell>
          <cell r="Z124">
            <v>0</v>
          </cell>
          <cell r="AA124">
            <v>53.381999999999998</v>
          </cell>
          <cell r="AB124">
            <v>-0.3819999999999979</v>
          </cell>
          <cell r="AC124">
            <v>53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53</v>
          </cell>
        </row>
        <row r="125">
          <cell r="B125" t="str">
            <v>תוכנית מיעוטים - העצמת הרשות המקומית</v>
          </cell>
          <cell r="C125" t="str">
            <v>נוספות</v>
          </cell>
          <cell r="D125" t="str">
            <v>נוספות - מגזרים מוחלשים</v>
          </cell>
          <cell r="E125" t="str">
            <v>לא באיו"ש</v>
          </cell>
          <cell r="F125" t="str">
            <v>מיעוטים</v>
          </cell>
          <cell r="G125">
            <v>0</v>
          </cell>
          <cell r="H125" t="str">
            <v>-</v>
          </cell>
          <cell r="I125" t="str">
            <v>-</v>
          </cell>
          <cell r="J125" t="str">
            <v>-</v>
          </cell>
          <cell r="K125" t="str">
            <v>-</v>
          </cell>
          <cell r="L125" t="str">
            <v>-</v>
          </cell>
          <cell r="M125" t="str">
            <v>-</v>
          </cell>
          <cell r="N125" t="str">
            <v>-</v>
          </cell>
          <cell r="O125">
            <v>0</v>
          </cell>
          <cell r="P125">
            <v>50000</v>
          </cell>
          <cell r="Q125">
            <v>50</v>
          </cell>
          <cell r="R125">
            <v>12350000</v>
          </cell>
          <cell r="S125">
            <v>12350</v>
          </cell>
          <cell r="T125">
            <v>12400</v>
          </cell>
          <cell r="U125">
            <v>28000</v>
          </cell>
          <cell r="V125">
            <v>0</v>
          </cell>
          <cell r="W125">
            <v>28000</v>
          </cell>
          <cell r="X125" t="e">
            <v>#N/A</v>
          </cell>
          <cell r="Y125">
            <v>15600</v>
          </cell>
          <cell r="Z125">
            <v>15190</v>
          </cell>
          <cell r="AA125">
            <v>27540</v>
          </cell>
          <cell r="AB125">
            <v>0</v>
          </cell>
          <cell r="AC125">
            <v>8480</v>
          </cell>
          <cell r="AD125">
            <v>11000</v>
          </cell>
          <cell r="AE125">
            <v>8060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27540</v>
          </cell>
        </row>
        <row r="126">
          <cell r="B126" t="str">
            <v>תוכנית מיעוטים - כתיבת תוכניות אב</v>
          </cell>
          <cell r="C126" t="str">
            <v>נוספות</v>
          </cell>
          <cell r="D126" t="str">
            <v>נוספות - מגזרים מוחלשים</v>
          </cell>
          <cell r="E126" t="str">
            <v>לא באיו"ש</v>
          </cell>
          <cell r="F126" t="str">
            <v>מיעוטים</v>
          </cell>
          <cell r="G126">
            <v>0</v>
          </cell>
          <cell r="H126" t="str">
            <v>-</v>
          </cell>
          <cell r="I126" t="str">
            <v>-</v>
          </cell>
          <cell r="J126" t="str">
            <v>-</v>
          </cell>
          <cell r="K126" t="str">
            <v>-</v>
          </cell>
          <cell r="L126" t="str">
            <v>-</v>
          </cell>
          <cell r="M126" t="str">
            <v>-</v>
          </cell>
          <cell r="N126">
            <v>195050</v>
          </cell>
          <cell r="O126">
            <v>338560</v>
          </cell>
          <cell r="P126">
            <v>668131</v>
          </cell>
          <cell r="Q126">
            <v>863.18100000000004</v>
          </cell>
          <cell r="R126">
            <v>546819</v>
          </cell>
          <cell r="S126">
            <v>546.81899999999996</v>
          </cell>
          <cell r="T126">
            <v>1410</v>
          </cell>
          <cell r="U126">
            <v>1000</v>
          </cell>
          <cell r="V126">
            <v>0</v>
          </cell>
          <cell r="W126">
            <v>1000</v>
          </cell>
          <cell r="X126" t="e">
            <v>#N/A</v>
          </cell>
          <cell r="Y126">
            <v>-410</v>
          </cell>
          <cell r="Z126">
            <v>0</v>
          </cell>
          <cell r="AA126">
            <v>546.81899999999996</v>
          </cell>
          <cell r="AB126">
            <v>0.18100000000004002</v>
          </cell>
          <cell r="AC126">
            <v>547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547</v>
          </cell>
        </row>
        <row r="127">
          <cell r="B127" t="str">
            <v>תוכנית מיעוטים - שיקום מפגעי פסולת בנייה</v>
          </cell>
          <cell r="C127" t="str">
            <v>פיתוח</v>
          </cell>
          <cell r="D127" t="str">
            <v>פיתוח - תמיכות</v>
          </cell>
          <cell r="E127" t="str">
            <v>לא באיו"ש</v>
          </cell>
          <cell r="F127" t="str">
            <v>מיעוטים</v>
          </cell>
          <cell r="G127">
            <v>0</v>
          </cell>
          <cell r="H127" t="str">
            <v>-</v>
          </cell>
          <cell r="I127" t="str">
            <v>-</v>
          </cell>
          <cell r="J127" t="str">
            <v>-</v>
          </cell>
          <cell r="K127" t="str">
            <v>-</v>
          </cell>
          <cell r="L127" t="str">
            <v>-</v>
          </cell>
          <cell r="M127" t="str">
            <v>-</v>
          </cell>
          <cell r="N127" t="str">
            <v>-</v>
          </cell>
          <cell r="O127">
            <v>87560</v>
          </cell>
          <cell r="P127">
            <v>87560</v>
          </cell>
          <cell r="Q127">
            <v>87.56</v>
          </cell>
          <cell r="R127">
            <v>62440</v>
          </cell>
          <cell r="S127">
            <v>62.44</v>
          </cell>
          <cell r="T127">
            <v>150</v>
          </cell>
          <cell r="U127">
            <v>14900</v>
          </cell>
          <cell r="V127">
            <v>0</v>
          </cell>
          <cell r="W127">
            <v>14900</v>
          </cell>
          <cell r="X127" t="e">
            <v>#N/A</v>
          </cell>
          <cell r="Y127">
            <v>14750</v>
          </cell>
          <cell r="Z127">
            <v>14750</v>
          </cell>
          <cell r="AA127">
            <v>14812.44</v>
          </cell>
          <cell r="AB127">
            <v>-0.44000000000050932</v>
          </cell>
          <cell r="AC127">
            <v>2500</v>
          </cell>
          <cell r="AD127">
            <v>7500</v>
          </cell>
          <cell r="AE127">
            <v>4812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14812</v>
          </cell>
        </row>
        <row r="128">
          <cell r="B128" t="str">
            <v>תוכנית מיעוטים - תגבור אכיפה</v>
          </cell>
          <cell r="C128" t="str">
            <v>נוספות</v>
          </cell>
          <cell r="D128" t="str">
            <v>נוספות - מגזרים מוחלשים</v>
          </cell>
          <cell r="E128" t="str">
            <v>לא באיו"ש</v>
          </cell>
          <cell r="F128" t="str">
            <v>מיעוטים</v>
          </cell>
          <cell r="G128">
            <v>0</v>
          </cell>
          <cell r="H128" t="str">
            <v>-</v>
          </cell>
          <cell r="I128" t="str">
            <v>-</v>
          </cell>
          <cell r="J128" t="str">
            <v>-</v>
          </cell>
          <cell r="K128" t="str">
            <v>-</v>
          </cell>
          <cell r="L128" t="str">
            <v>-</v>
          </cell>
          <cell r="M128" t="str">
            <v>-</v>
          </cell>
          <cell r="N128" t="str">
            <v>-</v>
          </cell>
          <cell r="O128">
            <v>160000</v>
          </cell>
          <cell r="P128">
            <v>160000</v>
          </cell>
          <cell r="Q128">
            <v>160</v>
          </cell>
          <cell r="R128">
            <v>2000000</v>
          </cell>
          <cell r="S128">
            <v>2000</v>
          </cell>
          <cell r="T128">
            <v>2160</v>
          </cell>
          <cell r="U128">
            <v>19496</v>
          </cell>
          <cell r="V128">
            <v>0</v>
          </cell>
          <cell r="W128">
            <v>19496</v>
          </cell>
          <cell r="X128" t="e">
            <v>#N/A</v>
          </cell>
          <cell r="Y128">
            <v>17336</v>
          </cell>
          <cell r="Z128">
            <v>17336</v>
          </cell>
          <cell r="AA128">
            <v>19336</v>
          </cell>
          <cell r="AB128">
            <v>0</v>
          </cell>
          <cell r="AC128">
            <v>4800</v>
          </cell>
          <cell r="AD128">
            <v>7536</v>
          </cell>
          <cell r="AE128">
            <v>7000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19336</v>
          </cell>
        </row>
        <row r="129">
          <cell r="B129" t="str">
            <v>תיגבור כח אדם ליחידות סביבתיות</v>
          </cell>
          <cell r="C129" t="str">
            <v>פיתוח</v>
          </cell>
          <cell r="D129" t="str">
            <v>פיתוח - תמיכות</v>
          </cell>
          <cell r="E129" t="str">
            <v>לא באיו"ש</v>
          </cell>
          <cell r="F129" t="str">
            <v>תמיכות שונות</v>
          </cell>
          <cell r="G129">
            <v>0</v>
          </cell>
          <cell r="H129" t="str">
            <v>-</v>
          </cell>
          <cell r="I129" t="str">
            <v>-</v>
          </cell>
          <cell r="J129" t="str">
            <v>-</v>
          </cell>
          <cell r="K129" t="str">
            <v>-</v>
          </cell>
          <cell r="L129">
            <v>1724115</v>
          </cell>
          <cell r="M129">
            <v>493453</v>
          </cell>
          <cell r="N129">
            <v>248882.5</v>
          </cell>
          <cell r="O129">
            <v>0</v>
          </cell>
          <cell r="P129" t="str">
            <v>-</v>
          </cell>
          <cell r="Q129">
            <v>2466.4504999999999</v>
          </cell>
          <cell r="R129">
            <v>323257.5</v>
          </cell>
          <cell r="S129">
            <v>323.25749999999999</v>
          </cell>
          <cell r="T129">
            <v>2789.7080000000001</v>
          </cell>
          <cell r="U129">
            <v>2789.7080000000005</v>
          </cell>
          <cell r="V129">
            <v>0</v>
          </cell>
          <cell r="W129">
            <v>2789.7080000000005</v>
          </cell>
          <cell r="X129">
            <v>2789.7080000000005</v>
          </cell>
          <cell r="Y129">
            <v>0</v>
          </cell>
          <cell r="Z129">
            <v>0</v>
          </cell>
          <cell r="AA129">
            <v>323.25749999999999</v>
          </cell>
          <cell r="AB129">
            <v>-0.25749999999999318</v>
          </cell>
          <cell r="AC129">
            <v>323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323</v>
          </cell>
        </row>
        <row r="130">
          <cell r="B130" t="str">
            <v>תיעוד פרוייקט הפרדה במקור</v>
          </cell>
          <cell r="C130" t="str">
            <v>פיתוח</v>
          </cell>
          <cell r="D130" t="str">
            <v>פיתוח - רכש</v>
          </cell>
          <cell r="E130" t="str">
            <v>לא באיו"ש</v>
          </cell>
          <cell r="F130" t="str">
            <v>הסברה</v>
          </cell>
          <cell r="G130">
            <v>0</v>
          </cell>
          <cell r="H130" t="str">
            <v>-</v>
          </cell>
          <cell r="I130" t="str">
            <v>-</v>
          </cell>
          <cell r="J130" t="str">
            <v>-</v>
          </cell>
          <cell r="K130" t="str">
            <v>-</v>
          </cell>
          <cell r="L130" t="str">
            <v>-</v>
          </cell>
          <cell r="M130">
            <v>296291</v>
          </cell>
          <cell r="N130">
            <v>92294.399999999994</v>
          </cell>
          <cell r="O130">
            <v>23960</v>
          </cell>
          <cell r="P130">
            <v>122377.8</v>
          </cell>
          <cell r="Q130">
            <v>510.96320000000009</v>
          </cell>
          <cell r="R130">
            <v>39036.800000000003</v>
          </cell>
          <cell r="S130">
            <v>39.036799999999999</v>
          </cell>
          <cell r="T130">
            <v>550.00000000000011</v>
          </cell>
          <cell r="U130">
            <v>300</v>
          </cell>
          <cell r="V130">
            <v>0</v>
          </cell>
          <cell r="W130">
            <v>300</v>
          </cell>
          <cell r="X130">
            <v>300</v>
          </cell>
          <cell r="Y130">
            <v>-250.00000000000011</v>
          </cell>
          <cell r="Z130">
            <v>0</v>
          </cell>
          <cell r="AA130">
            <v>39.036799999999999</v>
          </cell>
          <cell r="AB130">
            <v>-3.67999999999995E-2</v>
          </cell>
          <cell r="AC130">
            <v>39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39</v>
          </cell>
        </row>
        <row r="131">
          <cell r="B131" t="str">
            <v>תכנית לתלמידי ט-י בשיתוף עמותת תעשידע</v>
          </cell>
          <cell r="C131" t="str">
            <v>פיתוח</v>
          </cell>
          <cell r="D131" t="str">
            <v>פיתוח - רכש</v>
          </cell>
          <cell r="E131" t="str">
            <v>לא באיו"ש</v>
          </cell>
          <cell r="F131" t="str">
            <v>חינוך</v>
          </cell>
          <cell r="G131">
            <v>0</v>
          </cell>
          <cell r="H131" t="str">
            <v>-</v>
          </cell>
          <cell r="I131" t="str">
            <v>-</v>
          </cell>
          <cell r="J131" t="str">
            <v>-</v>
          </cell>
          <cell r="K131" t="str">
            <v>-</v>
          </cell>
          <cell r="L131" t="str">
            <v>-</v>
          </cell>
          <cell r="M131">
            <v>999850</v>
          </cell>
          <cell r="N131" t="str">
            <v>-</v>
          </cell>
          <cell r="O131">
            <v>0</v>
          </cell>
          <cell r="P131" t="str">
            <v>-</v>
          </cell>
          <cell r="Q131">
            <v>999.85</v>
          </cell>
          <cell r="R131">
            <v>0</v>
          </cell>
          <cell r="S131">
            <v>0</v>
          </cell>
          <cell r="T131">
            <v>999.85</v>
          </cell>
          <cell r="U131">
            <v>1000</v>
          </cell>
          <cell r="V131">
            <v>0</v>
          </cell>
          <cell r="W131">
            <v>1000</v>
          </cell>
          <cell r="X131">
            <v>1000</v>
          </cell>
          <cell r="Y131">
            <v>0.14999999999997726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</row>
        <row r="132">
          <cell r="B132" t="str">
            <v>תמיכה בעסקים חברתיים וסביבתיים</v>
          </cell>
          <cell r="C132" t="str">
            <v>נוספות</v>
          </cell>
          <cell r="D132" t="str">
            <v>נוספות - חינוך והסברה</v>
          </cell>
          <cell r="E132" t="str">
            <v>לא באיו"ש</v>
          </cell>
          <cell r="F132" t="str">
            <v>פרוייקטים שונים</v>
          </cell>
          <cell r="G132">
            <v>0</v>
          </cell>
          <cell r="H132" t="str">
            <v>-</v>
          </cell>
          <cell r="I132" t="str">
            <v>-</v>
          </cell>
          <cell r="J132" t="str">
            <v>-</v>
          </cell>
          <cell r="K132" t="str">
            <v>-</v>
          </cell>
          <cell r="L132" t="str">
            <v>-</v>
          </cell>
          <cell r="M132" t="str">
            <v>-</v>
          </cell>
          <cell r="N132" t="str">
            <v>-</v>
          </cell>
          <cell r="O132">
            <v>0</v>
          </cell>
          <cell r="P132" t="str">
            <v>-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600</v>
          </cell>
          <cell r="V132">
            <v>0</v>
          </cell>
          <cell r="W132">
            <v>600</v>
          </cell>
          <cell r="X132">
            <v>600</v>
          </cell>
          <cell r="Y132">
            <v>600</v>
          </cell>
          <cell r="Z132">
            <v>600</v>
          </cell>
          <cell r="AA132">
            <v>600</v>
          </cell>
          <cell r="AB132">
            <v>0</v>
          </cell>
          <cell r="AC132">
            <v>600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600</v>
          </cell>
        </row>
        <row r="133">
          <cell r="B133" t="str">
            <v>תמיכות בעמותות חינוך קו"ק עד 2011</v>
          </cell>
          <cell r="C133" t="str">
            <v>נוספות</v>
          </cell>
          <cell r="D133" t="str">
            <v>נוספות - חינוך והסברה</v>
          </cell>
          <cell r="E133" t="str">
            <v>לא באיו"ש</v>
          </cell>
          <cell r="F133" t="str">
            <v>חינוך</v>
          </cell>
          <cell r="G133">
            <v>0</v>
          </cell>
          <cell r="H133" t="str">
            <v>-</v>
          </cell>
          <cell r="I133" t="str">
            <v>-</v>
          </cell>
          <cell r="J133">
            <v>791474.38</v>
          </cell>
          <cell r="K133">
            <v>1242798.2099999997</v>
          </cell>
          <cell r="L133">
            <v>89098.909999999989</v>
          </cell>
          <cell r="M133" t="str">
            <v>-</v>
          </cell>
          <cell r="N133" t="str">
            <v>-</v>
          </cell>
          <cell r="O133">
            <v>0</v>
          </cell>
          <cell r="P133" t="str">
            <v>-</v>
          </cell>
          <cell r="Q133">
            <v>2123.3715000000002</v>
          </cell>
          <cell r="R133">
            <v>23313.34</v>
          </cell>
          <cell r="S133">
            <v>23.31334</v>
          </cell>
          <cell r="T133">
            <v>2146.6848400000003</v>
          </cell>
          <cell r="U133">
            <v>2146.6848399999999</v>
          </cell>
          <cell r="V133">
            <v>0</v>
          </cell>
          <cell r="W133">
            <v>2146.6848399999999</v>
          </cell>
          <cell r="X133">
            <v>2146.6848399999999</v>
          </cell>
          <cell r="Y133">
            <v>0</v>
          </cell>
          <cell r="Z133">
            <v>0</v>
          </cell>
          <cell r="AA133">
            <v>23.31334</v>
          </cell>
          <cell r="AB133">
            <v>-0.31334000000000017</v>
          </cell>
          <cell r="AC133">
            <v>23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23</v>
          </cell>
        </row>
        <row r="134">
          <cell r="B134" t="str">
            <v>תמיכות ישנות - פסולת בניין</v>
          </cell>
          <cell r="C134" t="str">
            <v>פיתוח</v>
          </cell>
          <cell r="D134" t="str">
            <v>פיתוח - תמיכות</v>
          </cell>
          <cell r="E134" t="str">
            <v>לא באיו"ש</v>
          </cell>
          <cell r="F134" t="str">
            <v>תמיכות 2008-2009</v>
          </cell>
          <cell r="G134">
            <v>0</v>
          </cell>
          <cell r="H134" t="str">
            <v>-</v>
          </cell>
          <cell r="I134" t="str">
            <v>-</v>
          </cell>
          <cell r="J134">
            <v>1878024</v>
          </cell>
          <cell r="K134">
            <v>3849744</v>
          </cell>
          <cell r="L134">
            <v>5874843</v>
          </cell>
          <cell r="M134">
            <v>1027841</v>
          </cell>
          <cell r="N134" t="str">
            <v>-</v>
          </cell>
          <cell r="O134">
            <v>0</v>
          </cell>
          <cell r="P134" t="str">
            <v>-</v>
          </cell>
          <cell r="Q134">
            <v>12630.451999999999</v>
          </cell>
          <cell r="R134">
            <v>892480</v>
          </cell>
          <cell r="S134">
            <v>892.48</v>
          </cell>
          <cell r="T134">
            <v>13522.931999999999</v>
          </cell>
          <cell r="U134">
            <v>13523.163999999999</v>
          </cell>
          <cell r="V134">
            <v>0</v>
          </cell>
          <cell r="W134">
            <v>13523.163999999999</v>
          </cell>
          <cell r="X134">
            <v>13523.163999999999</v>
          </cell>
          <cell r="Y134">
            <v>0.2319999999999709</v>
          </cell>
          <cell r="Z134">
            <v>0</v>
          </cell>
          <cell r="AA134">
            <v>892.48</v>
          </cell>
          <cell r="AB134">
            <v>-0.48000000000001819</v>
          </cell>
          <cell r="AC134">
            <v>892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892</v>
          </cell>
        </row>
        <row r="135">
          <cell r="B135" t="str">
            <v>תמיכות ישנות בוצה תעשייתית 2009-2010</v>
          </cell>
          <cell r="C135" t="str">
            <v>פיתוח</v>
          </cell>
          <cell r="D135" t="str">
            <v>פיתוח - תמיכות</v>
          </cell>
          <cell r="E135" t="str">
            <v>לא באיו"ש</v>
          </cell>
          <cell r="F135" t="str">
            <v>תמיכות 2008-2009</v>
          </cell>
          <cell r="G135">
            <v>0</v>
          </cell>
          <cell r="H135" t="str">
            <v>-</v>
          </cell>
          <cell r="I135" t="str">
            <v>-</v>
          </cell>
          <cell r="J135">
            <v>480385.7</v>
          </cell>
          <cell r="K135">
            <v>180225.9</v>
          </cell>
          <cell r="L135">
            <v>162754</v>
          </cell>
          <cell r="M135" t="str">
            <v>-</v>
          </cell>
          <cell r="N135" t="str">
            <v>-</v>
          </cell>
          <cell r="O135">
            <v>0</v>
          </cell>
          <cell r="P135" t="str">
            <v>-</v>
          </cell>
          <cell r="Q135">
            <v>823.36559999999997</v>
          </cell>
          <cell r="R135">
            <v>480280.39999999997</v>
          </cell>
          <cell r="S135">
            <v>480.28039999999999</v>
          </cell>
          <cell r="T135">
            <v>1303.646</v>
          </cell>
          <cell r="U135">
            <v>1303.0344</v>
          </cell>
          <cell r="V135">
            <v>0</v>
          </cell>
          <cell r="W135">
            <v>1303.0344</v>
          </cell>
          <cell r="X135">
            <v>1303.0344</v>
          </cell>
          <cell r="Y135">
            <v>-0.61159999999995307</v>
          </cell>
          <cell r="Z135">
            <v>0</v>
          </cell>
          <cell r="AA135">
            <v>480.28039999999999</v>
          </cell>
          <cell r="AB135">
            <v>-0.28039999999998599</v>
          </cell>
          <cell r="AC135">
            <v>480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480</v>
          </cell>
        </row>
        <row r="136">
          <cell r="B136" t="str">
            <v>תמיכות ישנות חינוך למיחזור</v>
          </cell>
          <cell r="C136" t="str">
            <v>פיתוח</v>
          </cell>
          <cell r="D136" t="str">
            <v>פיתוח - תמיכות</v>
          </cell>
          <cell r="E136" t="str">
            <v>לא באיו"ש</v>
          </cell>
          <cell r="F136" t="str">
            <v>תמיכות 2008-2009</v>
          </cell>
          <cell r="G136">
            <v>0</v>
          </cell>
          <cell r="H136" t="str">
            <v>-</v>
          </cell>
          <cell r="I136" t="str">
            <v>-</v>
          </cell>
          <cell r="J136">
            <v>63412.58</v>
          </cell>
          <cell r="K136">
            <v>3934193.1700000004</v>
          </cell>
          <cell r="L136">
            <v>8955745.3000000007</v>
          </cell>
          <cell r="M136">
            <v>3362799.9</v>
          </cell>
          <cell r="N136">
            <v>273738</v>
          </cell>
          <cell r="O136">
            <v>0</v>
          </cell>
          <cell r="P136" t="str">
            <v>-</v>
          </cell>
          <cell r="Q136">
            <v>16589.88895</v>
          </cell>
          <cell r="R136">
            <v>2126186.63</v>
          </cell>
          <cell r="S136">
            <v>2126.1866299999997</v>
          </cell>
          <cell r="T136">
            <v>18716.075580000001</v>
          </cell>
          <cell r="U136">
            <v>18715.469830000002</v>
          </cell>
          <cell r="V136">
            <v>0</v>
          </cell>
          <cell r="W136">
            <v>18715.469830000002</v>
          </cell>
          <cell r="X136">
            <v>18715.469830000002</v>
          </cell>
          <cell r="Y136">
            <v>-0.60574999999880674</v>
          </cell>
          <cell r="Z136">
            <v>0</v>
          </cell>
          <cell r="AA136">
            <v>2126.1866299999997</v>
          </cell>
          <cell r="AB136">
            <v>-0.18662999999969543</v>
          </cell>
          <cell r="AC136">
            <v>2126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2126</v>
          </cell>
        </row>
        <row r="137">
          <cell r="B137" t="str">
            <v>תמיכות ישנות חינוך למיחזור-איו"ש</v>
          </cell>
          <cell r="C137" t="str">
            <v>כללי</v>
          </cell>
          <cell r="D137" t="str">
            <v>כללי - אמצעים חלופיים להטמנה</v>
          </cell>
          <cell r="E137" t="str">
            <v>באיוש</v>
          </cell>
          <cell r="F137" t="str">
            <v>תמיכות 2008-2009</v>
          </cell>
          <cell r="G137">
            <v>0</v>
          </cell>
          <cell r="H137" t="str">
            <v>-</v>
          </cell>
          <cell r="I137" t="str">
            <v>-</v>
          </cell>
          <cell r="J137" t="str">
            <v>-</v>
          </cell>
          <cell r="K137">
            <v>167789.2</v>
          </cell>
          <cell r="L137">
            <v>482105</v>
          </cell>
          <cell r="M137">
            <v>242853</v>
          </cell>
          <cell r="N137" t="str">
            <v>-</v>
          </cell>
          <cell r="O137">
            <v>0</v>
          </cell>
          <cell r="P137" t="str">
            <v>-</v>
          </cell>
          <cell r="Q137">
            <v>892.74719999999991</v>
          </cell>
          <cell r="R137">
            <v>107643.80000000002</v>
          </cell>
          <cell r="S137">
            <v>107.64380000000001</v>
          </cell>
          <cell r="T137">
            <v>1000.391</v>
          </cell>
          <cell r="U137">
            <v>1000.6018</v>
          </cell>
          <cell r="V137">
            <v>0</v>
          </cell>
          <cell r="W137">
            <v>1000.6018</v>
          </cell>
          <cell r="X137">
            <v>1000.6018</v>
          </cell>
          <cell r="Y137">
            <v>0.21080000000006294</v>
          </cell>
          <cell r="Z137">
            <v>0</v>
          </cell>
          <cell r="AA137">
            <v>107.64380000000001</v>
          </cell>
          <cell r="AB137">
            <v>0.35619999999998697</v>
          </cell>
          <cell r="AC137">
            <v>108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108</v>
          </cell>
        </row>
        <row r="138">
          <cell r="B138" t="str">
            <v>תמיכות ישנות חלק א (פסולת)</v>
          </cell>
          <cell r="C138" t="str">
            <v>פיתוח</v>
          </cell>
          <cell r="D138" t="str">
            <v>פיתוח - תמיכות</v>
          </cell>
          <cell r="E138" t="str">
            <v>לא באיו"ש</v>
          </cell>
          <cell r="F138" t="str">
            <v>תמיכות 2008-2009</v>
          </cell>
          <cell r="G138">
            <v>0</v>
          </cell>
          <cell r="H138" t="str">
            <v>-</v>
          </cell>
          <cell r="I138">
            <v>5839300</v>
          </cell>
          <cell r="J138">
            <v>18442837</v>
          </cell>
          <cell r="K138">
            <v>35195011</v>
          </cell>
          <cell r="L138">
            <v>17291419</v>
          </cell>
          <cell r="M138">
            <v>7848573</v>
          </cell>
          <cell r="N138">
            <v>6431572</v>
          </cell>
          <cell r="O138">
            <v>918537</v>
          </cell>
          <cell r="P138">
            <v>1445616</v>
          </cell>
          <cell r="Q138">
            <v>92494.328000000009</v>
          </cell>
          <cell r="R138">
            <v>15478973</v>
          </cell>
          <cell r="S138">
            <v>15478.973</v>
          </cell>
          <cell r="T138">
            <v>107973.30100000001</v>
          </cell>
          <cell r="U138">
            <v>107806.26300000001</v>
          </cell>
          <cell r="V138">
            <v>0</v>
          </cell>
          <cell r="W138">
            <v>107806.26300000001</v>
          </cell>
          <cell r="X138">
            <v>107806.26300000001</v>
          </cell>
          <cell r="Y138">
            <v>-167.03800000000047</v>
          </cell>
          <cell r="Z138">
            <v>0</v>
          </cell>
          <cell r="AA138">
            <v>15478.973</v>
          </cell>
          <cell r="AB138">
            <v>2.7000000000043656E-2</v>
          </cell>
          <cell r="AC138">
            <v>15479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15479</v>
          </cell>
        </row>
        <row r="139">
          <cell r="B139" t="str">
            <v>תמיכות ישנות חלק א (פסולת)-איו"ש</v>
          </cell>
          <cell r="C139" t="str">
            <v>כללי</v>
          </cell>
          <cell r="D139" t="str">
            <v>כללי - אמצעים חלופיים להטמנה</v>
          </cell>
          <cell r="E139" t="str">
            <v>באיוש</v>
          </cell>
          <cell r="F139" t="str">
            <v>תמיכות 2008-2009</v>
          </cell>
          <cell r="G139">
            <v>0</v>
          </cell>
          <cell r="H139" t="str">
            <v>-</v>
          </cell>
          <cell r="I139">
            <v>166857</v>
          </cell>
          <cell r="J139">
            <v>561699</v>
          </cell>
          <cell r="K139">
            <v>913715</v>
          </cell>
          <cell r="L139">
            <v>218580</v>
          </cell>
          <cell r="M139" t="str">
            <v>-</v>
          </cell>
          <cell r="N139" t="str">
            <v>-</v>
          </cell>
          <cell r="O139">
            <v>0</v>
          </cell>
          <cell r="P139" t="str">
            <v>-</v>
          </cell>
          <cell r="Q139">
            <v>1860.8510000000001</v>
          </cell>
          <cell r="R139">
            <v>145635</v>
          </cell>
          <cell r="S139">
            <v>145.63499999999999</v>
          </cell>
          <cell r="T139">
            <v>2006.4860000000001</v>
          </cell>
          <cell r="U139">
            <v>2007.2149999999999</v>
          </cell>
          <cell r="V139">
            <v>0</v>
          </cell>
          <cell r="W139">
            <v>2007.2149999999999</v>
          </cell>
          <cell r="X139">
            <v>2007.2149999999999</v>
          </cell>
          <cell r="Y139">
            <v>0.72899999999981446</v>
          </cell>
          <cell r="Z139">
            <v>0</v>
          </cell>
          <cell r="AA139">
            <v>145.63499999999999</v>
          </cell>
          <cell r="AB139">
            <v>0.36500000000000909</v>
          </cell>
          <cell r="AC139">
            <v>146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146</v>
          </cell>
        </row>
        <row r="140">
          <cell r="B140" t="str">
            <v>תמיכות ישנות תוכניות אב ותוכניות מפורטות</v>
          </cell>
          <cell r="C140" t="str">
            <v>פיתוח</v>
          </cell>
          <cell r="D140" t="str">
            <v>פיתוח - תמיכות</v>
          </cell>
          <cell r="E140" t="str">
            <v>לא באיו"ש</v>
          </cell>
          <cell r="F140" t="str">
            <v>תמיכות 2008-2009</v>
          </cell>
          <cell r="G140">
            <v>0</v>
          </cell>
          <cell r="H140" t="str">
            <v>-</v>
          </cell>
          <cell r="I140">
            <v>29106</v>
          </cell>
          <cell r="J140">
            <v>26426</v>
          </cell>
          <cell r="K140">
            <v>111860</v>
          </cell>
          <cell r="L140">
            <v>5203181</v>
          </cell>
          <cell r="M140">
            <v>5649514</v>
          </cell>
          <cell r="N140">
            <v>1338722</v>
          </cell>
          <cell r="O140">
            <v>0</v>
          </cell>
          <cell r="P140" t="str">
            <v>-</v>
          </cell>
          <cell r="Q140">
            <v>12358.808999999999</v>
          </cell>
          <cell r="R140">
            <v>3560526</v>
          </cell>
          <cell r="S140">
            <v>3560.5259999999998</v>
          </cell>
          <cell r="T140">
            <v>15919.334999999999</v>
          </cell>
          <cell r="U140">
            <v>15918.942999999997</v>
          </cell>
          <cell r="V140">
            <v>0</v>
          </cell>
          <cell r="W140">
            <v>15918.942999999997</v>
          </cell>
          <cell r="X140">
            <v>15918.942999999997</v>
          </cell>
          <cell r="Y140">
            <v>-0.39200000000164437</v>
          </cell>
          <cell r="Z140">
            <v>0</v>
          </cell>
          <cell r="AA140">
            <v>3560.5259999999998</v>
          </cell>
          <cell r="AB140">
            <v>0.47400000000016007</v>
          </cell>
          <cell r="AC140">
            <v>3561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3561</v>
          </cell>
        </row>
        <row r="141">
          <cell r="B141" t="str">
            <v>תמיכות ישנות תוכניות אב ותוכניות מפורטות - איו"ש</v>
          </cell>
          <cell r="C141" t="str">
            <v>כללי</v>
          </cell>
          <cell r="D141" t="str">
            <v>כללי - אמצעים חלופיים להטמנה</v>
          </cell>
          <cell r="E141" t="str">
            <v>באיוש</v>
          </cell>
          <cell r="F141" t="str">
            <v>תמיכות 2008-2009</v>
          </cell>
          <cell r="G141">
            <v>0</v>
          </cell>
          <cell r="H141" t="str">
            <v>-</v>
          </cell>
          <cell r="I141" t="str">
            <v>-</v>
          </cell>
          <cell r="J141" t="str">
            <v>-</v>
          </cell>
          <cell r="K141" t="str">
            <v>-</v>
          </cell>
          <cell r="L141">
            <v>1055505</v>
          </cell>
          <cell r="M141">
            <v>307691</v>
          </cell>
          <cell r="N141" t="str">
            <v>-</v>
          </cell>
          <cell r="O141">
            <v>0</v>
          </cell>
          <cell r="P141" t="str">
            <v>-</v>
          </cell>
          <cell r="Q141">
            <v>1363.1959999999999</v>
          </cell>
          <cell r="R141">
            <v>624703</v>
          </cell>
          <cell r="S141">
            <v>624.70299999999997</v>
          </cell>
          <cell r="T141">
            <v>1987.8989999999999</v>
          </cell>
          <cell r="U141">
            <v>1987.8990000000003</v>
          </cell>
          <cell r="V141">
            <v>0</v>
          </cell>
          <cell r="W141">
            <v>1987.8990000000003</v>
          </cell>
          <cell r="X141">
            <v>1987.8990000000003</v>
          </cell>
          <cell r="Y141">
            <v>0</v>
          </cell>
          <cell r="Z141">
            <v>0</v>
          </cell>
          <cell r="AA141">
            <v>624.70299999999997</v>
          </cell>
          <cell r="AB141">
            <v>0.29700000000002547</v>
          </cell>
          <cell r="AC141">
            <v>625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625</v>
          </cell>
        </row>
        <row r="142">
          <cell r="B142" t="str">
            <v>תמיכות לרשויות חינוך קו"ק 2011 - איו"ש</v>
          </cell>
          <cell r="C142" t="str">
            <v>כללי</v>
          </cell>
          <cell r="D142" t="str">
            <v>כללי - חינוך והסברה</v>
          </cell>
          <cell r="E142" t="str">
            <v>באיוש</v>
          </cell>
          <cell r="F142" t="str">
            <v>חינוך</v>
          </cell>
          <cell r="G142">
            <v>0</v>
          </cell>
          <cell r="H142" t="str">
            <v>-</v>
          </cell>
          <cell r="I142" t="str">
            <v>-</v>
          </cell>
          <cell r="J142" t="str">
            <v>-</v>
          </cell>
          <cell r="K142" t="str">
            <v>-</v>
          </cell>
          <cell r="L142">
            <v>39014.1</v>
          </cell>
          <cell r="M142">
            <v>10000</v>
          </cell>
          <cell r="N142" t="str">
            <v>-</v>
          </cell>
          <cell r="O142">
            <v>0</v>
          </cell>
          <cell r="P142" t="str">
            <v>-</v>
          </cell>
          <cell r="Q142">
            <v>49.014099999999999</v>
          </cell>
          <cell r="R142">
            <v>5985.9</v>
          </cell>
          <cell r="S142">
            <v>5.9859</v>
          </cell>
          <cell r="T142">
            <v>55</v>
          </cell>
          <cell r="U142">
            <v>55</v>
          </cell>
          <cell r="V142">
            <v>0</v>
          </cell>
          <cell r="W142">
            <v>55</v>
          </cell>
          <cell r="X142">
            <v>55</v>
          </cell>
          <cell r="Y142">
            <v>0</v>
          </cell>
          <cell r="Z142">
            <v>0</v>
          </cell>
          <cell r="AA142">
            <v>5.9859</v>
          </cell>
          <cell r="AB142">
            <v>1.4100000000000001E-2</v>
          </cell>
          <cell r="AC142">
            <v>6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6</v>
          </cell>
        </row>
        <row r="143">
          <cell r="B143" t="str">
            <v>תמיכות לרשויות חינוך קו"ק 2012</v>
          </cell>
          <cell r="C143" t="str">
            <v>נוספות</v>
          </cell>
          <cell r="D143" t="str">
            <v>נוספות - חינוך והסברה</v>
          </cell>
          <cell r="E143" t="str">
            <v>לא באיו"ש</v>
          </cell>
          <cell r="F143" t="str">
            <v>חינוך</v>
          </cell>
          <cell r="G143">
            <v>0</v>
          </cell>
          <cell r="H143" t="str">
            <v>-</v>
          </cell>
          <cell r="I143" t="str">
            <v>-</v>
          </cell>
          <cell r="J143" t="str">
            <v>-</v>
          </cell>
          <cell r="K143" t="str">
            <v>-</v>
          </cell>
          <cell r="L143" t="str">
            <v>-</v>
          </cell>
          <cell r="M143">
            <v>2934875.8800000008</v>
          </cell>
          <cell r="N143">
            <v>4336429.6799999988</v>
          </cell>
          <cell r="O143">
            <v>50940.2</v>
          </cell>
          <cell r="P143">
            <v>120284.79999999999</v>
          </cell>
          <cell r="Q143">
            <v>7391.5903599999992</v>
          </cell>
          <cell r="R143">
            <v>1486574.64</v>
          </cell>
          <cell r="S143">
            <v>1486.5746399999998</v>
          </cell>
          <cell r="T143">
            <v>8878.1649999999991</v>
          </cell>
          <cell r="U143">
            <v>8878.4495000000006</v>
          </cell>
          <cell r="V143">
            <v>0</v>
          </cell>
          <cell r="W143">
            <v>8878.4495000000006</v>
          </cell>
          <cell r="X143">
            <v>8878.4495000000006</v>
          </cell>
          <cell r="Y143">
            <v>0.28450000000157161</v>
          </cell>
          <cell r="Z143">
            <v>0</v>
          </cell>
          <cell r="AA143">
            <v>1486.5746399999998</v>
          </cell>
          <cell r="AB143">
            <v>0.42536000000018248</v>
          </cell>
          <cell r="AC143">
            <v>1487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1487</v>
          </cell>
        </row>
        <row r="144">
          <cell r="B144" t="str">
            <v>תמיכות לרשויות חינוך קו"ק 2012 - איו"ש</v>
          </cell>
          <cell r="C144" t="str">
            <v>כללי</v>
          </cell>
          <cell r="D144" t="str">
            <v>כללי - חינוך והסברה</v>
          </cell>
          <cell r="E144" t="str">
            <v>באיוש</v>
          </cell>
          <cell r="F144" t="str">
            <v>חינוך</v>
          </cell>
          <cell r="G144">
            <v>0</v>
          </cell>
          <cell r="H144" t="str">
            <v>-</v>
          </cell>
          <cell r="I144" t="str">
            <v>-</v>
          </cell>
          <cell r="J144" t="str">
            <v>-</v>
          </cell>
          <cell r="K144" t="str">
            <v>-</v>
          </cell>
          <cell r="L144" t="str">
            <v>-</v>
          </cell>
          <cell r="M144">
            <v>320597.8</v>
          </cell>
          <cell r="N144">
            <v>189587.1</v>
          </cell>
          <cell r="O144">
            <v>0</v>
          </cell>
          <cell r="P144" t="str">
            <v>-</v>
          </cell>
          <cell r="Q144">
            <v>510.18490000000003</v>
          </cell>
          <cell r="R144">
            <v>88367.099999999991</v>
          </cell>
          <cell r="S144">
            <v>88.367099999999994</v>
          </cell>
          <cell r="T144">
            <v>598.55200000000002</v>
          </cell>
          <cell r="U144">
            <v>609</v>
          </cell>
          <cell r="V144">
            <v>0</v>
          </cell>
          <cell r="W144">
            <v>609</v>
          </cell>
          <cell r="X144">
            <v>609</v>
          </cell>
          <cell r="Y144">
            <v>10.447999999999979</v>
          </cell>
          <cell r="Z144">
            <v>0</v>
          </cell>
          <cell r="AA144">
            <v>88.367099999999994</v>
          </cell>
          <cell r="AB144">
            <v>-0.36709999999999354</v>
          </cell>
          <cell r="AC144">
            <v>88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88</v>
          </cell>
        </row>
        <row r="145">
          <cell r="B145" t="str">
            <v>תמיכות לרשויות חינוך קו"ק עד 2010 - איו"ש</v>
          </cell>
          <cell r="C145" t="str">
            <v>כללי</v>
          </cell>
          <cell r="D145" t="str">
            <v>כללי - חינוך והסברה</v>
          </cell>
          <cell r="E145" t="str">
            <v>באיוש</v>
          </cell>
          <cell r="F145" t="str">
            <v>חינוך</v>
          </cell>
          <cell r="G145">
            <v>0</v>
          </cell>
          <cell r="H145" t="str">
            <v>-</v>
          </cell>
          <cell r="I145" t="str">
            <v>-</v>
          </cell>
          <cell r="J145">
            <v>9506.5</v>
          </cell>
          <cell r="K145">
            <v>32907.349999999991</v>
          </cell>
          <cell r="L145">
            <v>30000</v>
          </cell>
          <cell r="M145">
            <v>5000</v>
          </cell>
          <cell r="N145" t="str">
            <v>-</v>
          </cell>
          <cell r="O145">
            <v>0</v>
          </cell>
          <cell r="P145" t="str">
            <v>-</v>
          </cell>
          <cell r="Q145">
            <v>77.413849999999996</v>
          </cell>
          <cell r="R145">
            <v>35412.199999999997</v>
          </cell>
          <cell r="S145">
            <v>35.412199999999999</v>
          </cell>
          <cell r="T145">
            <v>112.82605</v>
          </cell>
          <cell r="U145">
            <v>103.4122</v>
          </cell>
          <cell r="V145">
            <v>0</v>
          </cell>
          <cell r="W145">
            <v>103.4122</v>
          </cell>
          <cell r="X145">
            <v>103.4122</v>
          </cell>
          <cell r="Y145">
            <v>-9.4138499999999965</v>
          </cell>
          <cell r="Z145">
            <v>0</v>
          </cell>
          <cell r="AA145">
            <v>35.412199999999999</v>
          </cell>
          <cell r="AB145">
            <v>-0.41219999999999857</v>
          </cell>
          <cell r="AC145">
            <v>35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35</v>
          </cell>
        </row>
        <row r="146">
          <cell r="B146" t="str">
            <v>תמיכות לרשויות חינוך קו"ק עד 2011</v>
          </cell>
          <cell r="C146" t="str">
            <v>נוספות</v>
          </cell>
          <cell r="D146" t="str">
            <v>נוספות - חינוך והסברה</v>
          </cell>
          <cell r="E146" t="str">
            <v>לא באיו"ש</v>
          </cell>
          <cell r="F146" t="str">
            <v>חינוך</v>
          </cell>
          <cell r="G146">
            <v>0</v>
          </cell>
          <cell r="H146" t="str">
            <v>-</v>
          </cell>
          <cell r="I146" t="str">
            <v>-</v>
          </cell>
          <cell r="J146">
            <v>374709.39999999997</v>
          </cell>
          <cell r="K146">
            <v>1517586.81</v>
          </cell>
          <cell r="L146">
            <v>2065335.7400000007</v>
          </cell>
          <cell r="M146">
            <v>2184948.8499999996</v>
          </cell>
          <cell r="N146">
            <v>10000</v>
          </cell>
          <cell r="O146">
            <v>0</v>
          </cell>
          <cell r="P146" t="str">
            <v>-</v>
          </cell>
          <cell r="Q146">
            <v>6152.5808000000006</v>
          </cell>
          <cell r="R146">
            <v>2052921.36</v>
          </cell>
          <cell r="S146">
            <v>2052.9213600000003</v>
          </cell>
          <cell r="T146">
            <v>8205.50216</v>
          </cell>
          <cell r="U146">
            <v>8246.2059499999996</v>
          </cell>
          <cell r="V146">
            <v>0</v>
          </cell>
          <cell r="W146">
            <v>8246.2059499999996</v>
          </cell>
          <cell r="X146">
            <v>8246.2059499999996</v>
          </cell>
          <cell r="Y146">
            <v>40.703789999999572</v>
          </cell>
          <cell r="Z146">
            <v>0</v>
          </cell>
          <cell r="AA146">
            <v>2052.9213600000003</v>
          </cell>
          <cell r="AB146">
            <v>7.8639999999722932E-2</v>
          </cell>
          <cell r="AC146">
            <v>2053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2053</v>
          </cell>
        </row>
        <row r="147">
          <cell r="B147" t="str">
            <v>תערוכת אנשי הזבל בפארק אריאל שרון</v>
          </cell>
          <cell r="C147" t="str">
            <v>פיתוח</v>
          </cell>
          <cell r="D147" t="str">
            <v>פיתוח - רכש</v>
          </cell>
          <cell r="E147" t="str">
            <v>לא באיו"ש</v>
          </cell>
          <cell r="F147" t="str">
            <v>הסברה</v>
          </cell>
          <cell r="G147">
            <v>0</v>
          </cell>
          <cell r="H147" t="str">
            <v>-</v>
          </cell>
          <cell r="I147" t="str">
            <v>-</v>
          </cell>
          <cell r="J147" t="str">
            <v>-</v>
          </cell>
          <cell r="K147" t="str">
            <v>-</v>
          </cell>
          <cell r="L147" t="str">
            <v>-</v>
          </cell>
          <cell r="M147" t="str">
            <v>-</v>
          </cell>
          <cell r="N147" t="str">
            <v>-</v>
          </cell>
          <cell r="O147">
            <v>250000</v>
          </cell>
          <cell r="P147">
            <v>250000</v>
          </cell>
          <cell r="Q147">
            <v>250</v>
          </cell>
          <cell r="R147">
            <v>0</v>
          </cell>
          <cell r="S147">
            <v>0</v>
          </cell>
          <cell r="T147">
            <v>250</v>
          </cell>
          <cell r="U147">
            <v>250</v>
          </cell>
          <cell r="V147">
            <v>0</v>
          </cell>
          <cell r="W147">
            <v>250</v>
          </cell>
          <cell r="X147">
            <v>250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</row>
        <row r="148">
          <cell r="B148" t="str">
            <v>תערוכת ווטק 2011</v>
          </cell>
          <cell r="C148" t="str">
            <v>נוספות</v>
          </cell>
          <cell r="D148" t="str">
            <v>נוספות - חינוך והסברה</v>
          </cell>
          <cell r="E148" t="str">
            <v>לא באיו"ש</v>
          </cell>
          <cell r="F148" t="str">
            <v>פרוייקטים שונים</v>
          </cell>
          <cell r="G148">
            <v>0</v>
          </cell>
          <cell r="H148" t="str">
            <v>-</v>
          </cell>
          <cell r="I148" t="str">
            <v>-</v>
          </cell>
          <cell r="J148" t="str">
            <v>-</v>
          </cell>
          <cell r="K148">
            <v>112505.8</v>
          </cell>
          <cell r="L148" t="str">
            <v>-</v>
          </cell>
          <cell r="M148" t="str">
            <v>-</v>
          </cell>
          <cell r="N148" t="str">
            <v>-</v>
          </cell>
          <cell r="O148">
            <v>0</v>
          </cell>
          <cell r="P148" t="str">
            <v>-</v>
          </cell>
          <cell r="Q148">
            <v>112.50580000000001</v>
          </cell>
          <cell r="R148">
            <v>0</v>
          </cell>
          <cell r="S148">
            <v>0</v>
          </cell>
          <cell r="T148">
            <v>112.50580000000001</v>
          </cell>
          <cell r="U148">
            <v>531</v>
          </cell>
          <cell r="V148">
            <v>0</v>
          </cell>
          <cell r="W148">
            <v>531</v>
          </cell>
          <cell r="X148">
            <v>531</v>
          </cell>
          <cell r="Y148">
            <v>418.49419999999998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</row>
        <row r="149">
          <cell r="B149" t="str">
            <v>תערוכת מחזור - שנקר</v>
          </cell>
          <cell r="C149" t="str">
            <v>נוספות</v>
          </cell>
          <cell r="D149" t="str">
            <v>נוספות - חינוך והסברה</v>
          </cell>
          <cell r="E149" t="str">
            <v>לא באיו"ש</v>
          </cell>
          <cell r="F149" t="str">
            <v>הסברה</v>
          </cell>
          <cell r="G149">
            <v>0</v>
          </cell>
          <cell r="H149" t="str">
            <v>-</v>
          </cell>
          <cell r="I149" t="str">
            <v>-</v>
          </cell>
          <cell r="J149" t="str">
            <v>-</v>
          </cell>
          <cell r="K149" t="str">
            <v>-</v>
          </cell>
          <cell r="L149" t="str">
            <v>-</v>
          </cell>
          <cell r="M149" t="str">
            <v>-</v>
          </cell>
          <cell r="N149">
            <v>70000</v>
          </cell>
          <cell r="O149">
            <v>0</v>
          </cell>
          <cell r="P149" t="str">
            <v>-</v>
          </cell>
          <cell r="Q149">
            <v>70</v>
          </cell>
          <cell r="R149">
            <v>0</v>
          </cell>
          <cell r="S149">
            <v>0</v>
          </cell>
          <cell r="T149">
            <v>70</v>
          </cell>
          <cell r="U149">
            <v>70</v>
          </cell>
          <cell r="V149">
            <v>0</v>
          </cell>
          <cell r="W149">
            <v>70</v>
          </cell>
          <cell r="X149">
            <v>70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</row>
        <row r="150">
          <cell r="B150" t="str">
            <v>תקינה לשקיות ולפלסטיק מתכלה</v>
          </cell>
          <cell r="C150" t="str">
            <v>פיתוח</v>
          </cell>
          <cell r="D150" t="str">
            <v>פיתוח - רכש</v>
          </cell>
          <cell r="E150" t="str">
            <v>לא באיו"ש</v>
          </cell>
          <cell r="F150" t="str">
            <v>תקינה</v>
          </cell>
          <cell r="G150">
            <v>0</v>
          </cell>
          <cell r="H150" t="str">
            <v>-</v>
          </cell>
          <cell r="I150" t="str">
            <v>-</v>
          </cell>
          <cell r="J150">
            <v>139780</v>
          </cell>
          <cell r="K150" t="str">
            <v>-</v>
          </cell>
          <cell r="L150">
            <v>39440</v>
          </cell>
          <cell r="M150" t="str">
            <v>-</v>
          </cell>
          <cell r="N150" t="str">
            <v>-</v>
          </cell>
          <cell r="O150">
            <v>0</v>
          </cell>
          <cell r="P150" t="str">
            <v>-</v>
          </cell>
          <cell r="Q150">
            <v>179.22</v>
          </cell>
          <cell r="R150">
            <v>170235</v>
          </cell>
          <cell r="S150">
            <v>170.23500000000001</v>
          </cell>
          <cell r="T150">
            <v>349.45500000000004</v>
          </cell>
          <cell r="U150">
            <v>351.13</v>
          </cell>
          <cell r="V150">
            <v>0</v>
          </cell>
          <cell r="W150">
            <v>351.13</v>
          </cell>
          <cell r="X150">
            <v>351.13</v>
          </cell>
          <cell r="Y150">
            <v>1.6749999999999545</v>
          </cell>
          <cell r="Z150">
            <v>0</v>
          </cell>
          <cell r="AA150">
            <v>170.23500000000001</v>
          </cell>
          <cell r="AB150">
            <v>-0.23500000000001364</v>
          </cell>
          <cell r="AC150">
            <v>170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170</v>
          </cell>
        </row>
        <row r="151">
          <cell r="B151" t="str">
            <v>תשלום משכורות</v>
          </cell>
          <cell r="C151" t="str">
            <v>פיתוח</v>
          </cell>
          <cell r="D151" t="str">
            <v>פיתוח - משכורות</v>
          </cell>
          <cell r="E151" t="str">
            <v>לא באיו"ש</v>
          </cell>
          <cell r="F151" t="str">
            <v>שכר</v>
          </cell>
          <cell r="G151">
            <v>0</v>
          </cell>
          <cell r="H151">
            <v>0</v>
          </cell>
          <cell r="I151">
            <v>209911.51999999996</v>
          </cell>
          <cell r="J151">
            <v>284647.52</v>
          </cell>
          <cell r="K151">
            <v>1831235.98</v>
          </cell>
          <cell r="L151">
            <v>2105372.4799999995</v>
          </cell>
          <cell r="M151">
            <v>2303800.4299999997</v>
          </cell>
          <cell r="N151">
            <v>1991150.0300000007</v>
          </cell>
          <cell r="O151">
            <v>896259</v>
          </cell>
          <cell r="P151">
            <v>1721566.0900000003</v>
          </cell>
          <cell r="Q151">
            <v>10447.68405</v>
          </cell>
          <cell r="R151">
            <v>0</v>
          </cell>
          <cell r="S151">
            <v>0</v>
          </cell>
          <cell r="T151">
            <v>10447.68405</v>
          </cell>
          <cell r="U151">
            <v>12130</v>
          </cell>
          <cell r="V151">
            <v>0</v>
          </cell>
          <cell r="W151">
            <v>12130</v>
          </cell>
          <cell r="X151">
            <v>12130</v>
          </cell>
          <cell r="Y151">
            <v>1682.3159500000002</v>
          </cell>
          <cell r="Z151">
            <v>9946.1362499999996</v>
          </cell>
          <cell r="AA151">
            <v>9946.1362499999996</v>
          </cell>
          <cell r="AB151">
            <v>0</v>
          </cell>
          <cell r="AC151">
            <v>1800</v>
          </cell>
          <cell r="AD151">
            <v>1890</v>
          </cell>
          <cell r="AE151">
            <v>1984.5</v>
          </cell>
          <cell r="AF151">
            <v>2083.7249999999999</v>
          </cell>
          <cell r="AG151">
            <v>2187.9112500000001</v>
          </cell>
          <cell r="AH151">
            <v>0</v>
          </cell>
          <cell r="AI151">
            <v>0</v>
          </cell>
          <cell r="AJ151">
            <v>0</v>
          </cell>
          <cell r="AK151">
            <v>9946.1362499999996</v>
          </cell>
        </row>
        <row r="152">
          <cell r="B152" t="str">
            <v>פרויקט PPP - הכנת תסקיר סביבתי</v>
          </cell>
          <cell r="C152" t="str">
            <v>פיתוח</v>
          </cell>
          <cell r="D152" t="str">
            <v>פיתוח - רכש</v>
          </cell>
          <cell r="E152" t="str">
            <v>לא באיו"ש</v>
          </cell>
          <cell r="F152" t="str">
            <v>פרוייקטורים ויועצים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324</v>
          </cell>
          <cell r="W152">
            <v>324</v>
          </cell>
          <cell r="X152">
            <v>324</v>
          </cell>
          <cell r="Y152">
            <v>324</v>
          </cell>
          <cell r="Z152">
            <v>324</v>
          </cell>
          <cell r="AA152">
            <v>324</v>
          </cell>
          <cell r="AB152">
            <v>0</v>
          </cell>
          <cell r="AC152">
            <v>324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324</v>
          </cell>
        </row>
        <row r="153">
          <cell r="B153" t="str">
            <v>חוף נקי 2015</v>
          </cell>
          <cell r="C153" t="str">
            <v>נוספות</v>
          </cell>
          <cell r="D153" t="str">
            <v>נוספות - חינוך והסברה</v>
          </cell>
          <cell r="E153" t="str">
            <v>לא באיו"ש</v>
          </cell>
          <cell r="F153" t="str">
            <v>חינוך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278</v>
          </cell>
          <cell r="W153">
            <v>278</v>
          </cell>
          <cell r="X153">
            <v>278</v>
          </cell>
          <cell r="Y153">
            <v>278</v>
          </cell>
          <cell r="Z153">
            <v>278</v>
          </cell>
          <cell r="AA153">
            <v>278</v>
          </cell>
          <cell r="AB153">
            <v>0</v>
          </cell>
          <cell r="AC153">
            <v>278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278</v>
          </cell>
        </row>
        <row r="154">
          <cell r="B154" t="str">
            <v>רזרבה לפעולות מקצועיות לפי מטרות פיתוח</v>
          </cell>
          <cell r="C154" t="str">
            <v>פיתוח</v>
          </cell>
          <cell r="D154" t="str">
            <v>פיתוח - רכש</v>
          </cell>
          <cell r="E154" t="str">
            <v>לא באיו"ש</v>
          </cell>
          <cell r="F154" t="str">
            <v>רזרבה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20000</v>
          </cell>
          <cell r="V154">
            <v>0</v>
          </cell>
          <cell r="W154">
            <v>20000</v>
          </cell>
          <cell r="X154">
            <v>20000</v>
          </cell>
          <cell r="Y154">
            <v>20000</v>
          </cell>
          <cell r="Z154">
            <v>20000</v>
          </cell>
          <cell r="AA154">
            <v>20000</v>
          </cell>
          <cell r="AB154">
            <v>0</v>
          </cell>
          <cell r="AC154">
            <v>4000</v>
          </cell>
          <cell r="AD154">
            <v>4000</v>
          </cell>
          <cell r="AE154">
            <v>4000</v>
          </cell>
          <cell r="AF154">
            <v>4000</v>
          </cell>
          <cell r="AG154">
            <v>4000</v>
          </cell>
          <cell r="AH154">
            <v>0</v>
          </cell>
          <cell r="AI154">
            <v>0</v>
          </cell>
          <cell r="AJ154">
            <v>0</v>
          </cell>
          <cell r="AK154">
            <v>20000</v>
          </cell>
        </row>
        <row r="155">
          <cell r="B155" t="str">
            <v>מערכת ממוחשבת ליישום חוק פסולת אלקטרונית</v>
          </cell>
          <cell r="C155" t="str">
            <v>פיתוח</v>
          </cell>
          <cell r="D155" t="str">
            <v>פיתוח - רכש</v>
          </cell>
          <cell r="E155" t="str">
            <v>לא באיו"ש</v>
          </cell>
          <cell r="F155" t="str">
            <v>מערכות מיחשוב תומכות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3800</v>
          </cell>
          <cell r="V155">
            <v>0</v>
          </cell>
          <cell r="W155">
            <v>3800</v>
          </cell>
          <cell r="X155">
            <v>3800</v>
          </cell>
          <cell r="Y155">
            <v>3800</v>
          </cell>
          <cell r="Z155">
            <v>3800</v>
          </cell>
          <cell r="AA155">
            <v>3800</v>
          </cell>
          <cell r="AB155">
            <v>0</v>
          </cell>
          <cell r="AC155">
            <v>2000</v>
          </cell>
          <cell r="AD155">
            <v>1800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3800</v>
          </cell>
        </row>
        <row r="156">
          <cell r="B156" t="str">
            <v>טיפול בפסולת בניין</v>
          </cell>
          <cell r="C156" t="str">
            <v>פיתוח</v>
          </cell>
          <cell r="D156" t="str">
            <v>פיתוח - רכש</v>
          </cell>
          <cell r="E156" t="str">
            <v>לא באיו"ש</v>
          </cell>
          <cell r="F156" t="str">
            <v>פסולת בניין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380</v>
          </cell>
          <cell r="V156">
            <v>0</v>
          </cell>
          <cell r="W156">
            <v>380</v>
          </cell>
          <cell r="X156">
            <v>380</v>
          </cell>
          <cell r="Y156">
            <v>380</v>
          </cell>
          <cell r="Z156">
            <v>380</v>
          </cell>
          <cell r="AA156">
            <v>380</v>
          </cell>
          <cell r="AB156">
            <v>0</v>
          </cell>
          <cell r="AC156">
            <v>380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380</v>
          </cell>
        </row>
        <row r="157">
          <cell r="B157" t="str">
            <v>טיפול בפסולת בפזורה הבדואית באיו"ש</v>
          </cell>
          <cell r="C157" t="str">
            <v>כללי</v>
          </cell>
          <cell r="D157" t="str">
            <v>כללי - אמצעים חלופיים להטמנה</v>
          </cell>
          <cell r="E157" t="str">
            <v>באיוש</v>
          </cell>
          <cell r="F157" t="str">
            <v>פרוייקטים שונים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1100</v>
          </cell>
          <cell r="V157">
            <v>0</v>
          </cell>
          <cell r="W157">
            <v>1100</v>
          </cell>
          <cell r="X157">
            <v>1100</v>
          </cell>
          <cell r="Y157">
            <v>1100</v>
          </cell>
          <cell r="Z157">
            <v>1100</v>
          </cell>
          <cell r="AA157">
            <v>1100</v>
          </cell>
          <cell r="AB157">
            <v>0</v>
          </cell>
          <cell r="AC157">
            <v>1100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1100</v>
          </cell>
        </row>
        <row r="158">
          <cell r="B158" t="str">
            <v>פינוי פסולת מגדות נחלים</v>
          </cell>
          <cell r="C158" t="str">
            <v>פיתוח</v>
          </cell>
          <cell r="D158" t="str">
            <v>פיתוח - רכש</v>
          </cell>
          <cell r="E158" t="str">
            <v>לא באיו"ש</v>
          </cell>
          <cell r="F158" t="str">
            <v>ניקוי גדות נחלים באמצעות מיחזור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10500</v>
          </cell>
          <cell r="V158">
            <v>0</v>
          </cell>
          <cell r="W158">
            <v>10500</v>
          </cell>
          <cell r="X158">
            <v>10500</v>
          </cell>
          <cell r="Y158">
            <v>10500</v>
          </cell>
          <cell r="Z158">
            <v>10500</v>
          </cell>
          <cell r="AA158">
            <v>10500</v>
          </cell>
          <cell r="AB158">
            <v>0</v>
          </cell>
          <cell r="AC158">
            <v>5500</v>
          </cell>
          <cell r="AD158">
            <v>5000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10500</v>
          </cell>
        </row>
        <row r="159">
          <cell r="B159" t="str">
            <v>עבור עידוד הציבור לשימוש בשקיות רב פעמיות</v>
          </cell>
          <cell r="C159" t="str">
            <v>פיתוח</v>
          </cell>
          <cell r="D159" t="str">
            <v>פיתוח - רכש</v>
          </cell>
          <cell r="E159" t="str">
            <v>לא באיו"ש</v>
          </cell>
          <cell r="F159" t="str">
            <v>פרוייקטים שונים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2600</v>
          </cell>
          <cell r="V159">
            <v>0</v>
          </cell>
          <cell r="W159">
            <v>2600</v>
          </cell>
          <cell r="X159">
            <v>2600</v>
          </cell>
          <cell r="Y159">
            <v>2600</v>
          </cell>
          <cell r="Z159">
            <v>2600</v>
          </cell>
          <cell r="AA159">
            <v>2600</v>
          </cell>
          <cell r="AB159">
            <v>0</v>
          </cell>
          <cell r="AC159">
            <v>2600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2600</v>
          </cell>
        </row>
        <row r="160">
          <cell r="B160" t="str">
            <v>תמיכה במיזמים לטיפול בפסולת חקלאית ומניעת הטמנתה</v>
          </cell>
          <cell r="C160" t="str">
            <v>פיתוח</v>
          </cell>
          <cell r="D160" t="str">
            <v>פיתוח - רכש</v>
          </cell>
          <cell r="E160" t="str">
            <v>לא באיו"ש</v>
          </cell>
          <cell r="F160" t="str">
            <v>פסולת חקלאית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20000</v>
          </cell>
          <cell r="V160">
            <v>0</v>
          </cell>
          <cell r="W160">
            <v>20000</v>
          </cell>
          <cell r="X160">
            <v>20000</v>
          </cell>
          <cell r="Y160">
            <v>20000</v>
          </cell>
          <cell r="Z160">
            <v>20000</v>
          </cell>
          <cell r="AA160">
            <v>20000</v>
          </cell>
          <cell r="AB160">
            <v>0</v>
          </cell>
          <cell r="AC160">
            <v>20000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20000</v>
          </cell>
        </row>
        <row r="161">
          <cell r="B161" t="str">
            <v>סיוע בהקמה ושדרוג - מתקני טיפול פסולת בניין</v>
          </cell>
          <cell r="C161" t="str">
            <v>פיתוח</v>
          </cell>
          <cell r="D161" t="str">
            <v>פיתוח - תמיכות</v>
          </cell>
          <cell r="E161" t="str">
            <v>לא באיו"ש</v>
          </cell>
          <cell r="F161" t="str">
            <v>פסולת בניין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50000</v>
          </cell>
          <cell r="V161">
            <v>0</v>
          </cell>
          <cell r="W161">
            <v>50000</v>
          </cell>
          <cell r="X161">
            <v>50000</v>
          </cell>
          <cell r="Y161">
            <v>50000</v>
          </cell>
          <cell r="Z161">
            <v>50000</v>
          </cell>
          <cell r="AA161">
            <v>50000</v>
          </cell>
          <cell r="AB161">
            <v>0</v>
          </cell>
          <cell r="AC161">
            <v>17000</v>
          </cell>
          <cell r="AD161">
            <v>17000</v>
          </cell>
          <cell r="AE161">
            <v>16000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50000</v>
          </cell>
        </row>
        <row r="162">
          <cell r="B162" t="str">
            <v>עידוד שימוש בחומרים ממוחזרים - פסולת בניין</v>
          </cell>
          <cell r="C162" t="str">
            <v>פיתוח</v>
          </cell>
          <cell r="D162" t="str">
            <v>פיתוח - תמיכות</v>
          </cell>
          <cell r="E162" t="str">
            <v>לא באיו"ש</v>
          </cell>
          <cell r="F162" t="str">
            <v>פסולת בניין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8000</v>
          </cell>
          <cell r="V162">
            <v>0</v>
          </cell>
          <cell r="W162">
            <v>8000</v>
          </cell>
          <cell r="X162">
            <v>8000</v>
          </cell>
          <cell r="Y162">
            <v>8000</v>
          </cell>
          <cell r="Z162">
            <v>8000</v>
          </cell>
          <cell r="AA162">
            <v>8000</v>
          </cell>
          <cell r="AB162">
            <v>0</v>
          </cell>
          <cell r="AC162">
            <v>4000</v>
          </cell>
          <cell r="AD162">
            <v>4000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8000</v>
          </cell>
        </row>
        <row r="163">
          <cell r="B163" t="str">
            <v>אימות טכנולוגיות</v>
          </cell>
          <cell r="C163" t="str">
            <v>פיתוח</v>
          </cell>
          <cell r="D163" t="str">
            <v>פיתוח - תמיכות</v>
          </cell>
          <cell r="E163" t="str">
            <v>לא באיו"ש</v>
          </cell>
          <cell r="F163" t="str">
            <v>פרוייקטים שונים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2150</v>
          </cell>
          <cell r="V163">
            <v>0</v>
          </cell>
          <cell r="W163">
            <v>2150</v>
          </cell>
          <cell r="X163">
            <v>2150</v>
          </cell>
          <cell r="Y163">
            <v>2150</v>
          </cell>
          <cell r="Z163">
            <v>2150</v>
          </cell>
          <cell r="AA163">
            <v>2150</v>
          </cell>
          <cell r="AB163">
            <v>0</v>
          </cell>
          <cell r="AC163">
            <v>650</v>
          </cell>
          <cell r="AD163">
            <v>500</v>
          </cell>
          <cell r="AE163">
            <v>500</v>
          </cell>
          <cell r="AF163">
            <v>500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2150</v>
          </cell>
        </row>
        <row r="164">
          <cell r="B164" t="str">
            <v>תוכנית מיעוטים - שלב ב</v>
          </cell>
          <cell r="C164" t="str">
            <v>פיתוח</v>
          </cell>
          <cell r="D164" t="str">
            <v>פיתוח - תמיכות</v>
          </cell>
          <cell r="E164" t="str">
            <v>לא באיו"ש</v>
          </cell>
          <cell r="F164" t="str">
            <v>מיעוטים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100000</v>
          </cell>
          <cell r="V164">
            <v>0</v>
          </cell>
          <cell r="W164">
            <v>100000</v>
          </cell>
          <cell r="X164" t="e">
            <v>#N/A</v>
          </cell>
          <cell r="Y164">
            <v>100000</v>
          </cell>
          <cell r="Z164">
            <v>100000</v>
          </cell>
          <cell r="AA164">
            <v>100000</v>
          </cell>
          <cell r="AB164">
            <v>0</v>
          </cell>
          <cell r="AC164">
            <v>50000</v>
          </cell>
          <cell r="AD164">
            <v>50000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100000</v>
          </cell>
        </row>
        <row r="165">
          <cell r="B165" t="str">
            <v>פרויקט PPP - מתקן טיפול בפסולת בשיטת עיכול אנאירובי</v>
          </cell>
          <cell r="C165" t="str">
            <v>פיתוח</v>
          </cell>
          <cell r="D165" t="str">
            <v>פיתוח - תמיכות</v>
          </cell>
          <cell r="E165" t="str">
            <v>לא באיו"ש</v>
          </cell>
          <cell r="F165" t="str">
            <v>פרוייקט PPP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432000</v>
          </cell>
          <cell r="V165">
            <v>0</v>
          </cell>
          <cell r="W165">
            <v>432000</v>
          </cell>
          <cell r="X165">
            <v>432000</v>
          </cell>
          <cell r="Y165">
            <v>432000</v>
          </cell>
          <cell r="Z165">
            <v>432000</v>
          </cell>
          <cell r="AA165">
            <v>432000</v>
          </cell>
          <cell r="AB165">
            <v>0</v>
          </cell>
          <cell r="AC165">
            <v>0</v>
          </cell>
          <cell r="AD165">
            <v>214000</v>
          </cell>
          <cell r="AE165">
            <v>24222</v>
          </cell>
          <cell r="AF165">
            <v>24222</v>
          </cell>
          <cell r="AG165">
            <v>24222</v>
          </cell>
          <cell r="AH165">
            <v>145334</v>
          </cell>
          <cell r="AI165">
            <v>0</v>
          </cell>
          <cell r="AJ165">
            <v>0</v>
          </cell>
          <cell r="AK165">
            <v>432000</v>
          </cell>
        </row>
        <row r="166">
          <cell r="B166" t="str">
            <v>סיוע לפעילות 2 איגודי ערים - איו"ש</v>
          </cell>
          <cell r="C166" t="str">
            <v>כללי</v>
          </cell>
          <cell r="D166" t="str">
            <v>כללי - טיפול בפסולת מוצקה</v>
          </cell>
          <cell r="E166" t="str">
            <v>באיוש</v>
          </cell>
          <cell r="F166" t="str">
            <v>תמיכות שונות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846</v>
          </cell>
          <cell r="V166">
            <v>0</v>
          </cell>
          <cell r="W166">
            <v>846</v>
          </cell>
          <cell r="X166">
            <v>846</v>
          </cell>
          <cell r="Y166">
            <v>846</v>
          </cell>
          <cell r="Z166">
            <v>846</v>
          </cell>
          <cell r="AA166">
            <v>846</v>
          </cell>
          <cell r="AB166">
            <v>0</v>
          </cell>
          <cell r="AC166">
            <v>846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846</v>
          </cell>
        </row>
        <row r="167">
          <cell r="B167" t="str">
            <v>תוכנית מיעוטים - הקמת מערך אצירה</v>
          </cell>
          <cell r="C167" t="str">
            <v>פיתוח</v>
          </cell>
          <cell r="D167" t="str">
            <v>פיתוח - תמיכות</v>
          </cell>
          <cell r="E167" t="str">
            <v>לא באיו"ש</v>
          </cell>
          <cell r="F167" t="str">
            <v>מיעוטים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4438</v>
          </cell>
          <cell r="V167">
            <v>0</v>
          </cell>
          <cell r="W167">
            <v>4438</v>
          </cell>
          <cell r="X167" t="e">
            <v>#N/A</v>
          </cell>
          <cell r="Y167">
            <v>4438</v>
          </cell>
          <cell r="Z167">
            <v>4438</v>
          </cell>
          <cell r="AA167">
            <v>4438</v>
          </cell>
          <cell r="AB167">
            <v>0</v>
          </cell>
          <cell r="AC167">
            <v>2200</v>
          </cell>
          <cell r="AD167">
            <v>2238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4438</v>
          </cell>
        </row>
        <row r="168">
          <cell r="B168" t="str">
            <v>תוכנית מיעוטים - תחנות מעבר</v>
          </cell>
          <cell r="C168" t="str">
            <v>פיתוח</v>
          </cell>
          <cell r="D168" t="str">
            <v>פיתוח - תמיכות</v>
          </cell>
          <cell r="E168" t="str">
            <v>לא באיו"ש</v>
          </cell>
          <cell r="F168" t="str">
            <v>מיעוטים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29700</v>
          </cell>
          <cell r="V168">
            <v>0</v>
          </cell>
          <cell r="W168">
            <v>29700</v>
          </cell>
          <cell r="X168" t="e">
            <v>#N/A</v>
          </cell>
          <cell r="Y168">
            <v>29700</v>
          </cell>
          <cell r="Z168">
            <v>29700</v>
          </cell>
          <cell r="AA168">
            <v>29700</v>
          </cell>
          <cell r="AB168">
            <v>0</v>
          </cell>
          <cell r="AC168">
            <v>2500</v>
          </cell>
          <cell r="AD168">
            <v>15000</v>
          </cell>
          <cell r="AE168">
            <v>6100</v>
          </cell>
          <cell r="AF168">
            <v>6100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29700</v>
          </cell>
        </row>
        <row r="169">
          <cell r="B169" t="str">
            <v>תוכנית מיעוטים - מנגנוני ניהול</v>
          </cell>
          <cell r="C169" t="str">
            <v>נוספות</v>
          </cell>
          <cell r="D169" t="str">
            <v>נוספות - מגזרים מוחלשים</v>
          </cell>
          <cell r="E169" t="str">
            <v>לא באיו"ש</v>
          </cell>
          <cell r="F169" t="str">
            <v>מיעוטים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4000</v>
          </cell>
          <cell r="V169">
            <v>0</v>
          </cell>
          <cell r="W169">
            <v>4000</v>
          </cell>
          <cell r="X169" t="e">
            <v>#N/A</v>
          </cell>
          <cell r="Y169">
            <v>4000</v>
          </cell>
          <cell r="Z169">
            <v>4000</v>
          </cell>
          <cell r="AA169">
            <v>4000</v>
          </cell>
          <cell r="AB169">
            <v>0</v>
          </cell>
          <cell r="AC169">
            <v>2000</v>
          </cell>
          <cell r="AD169">
            <v>2000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4000</v>
          </cell>
        </row>
        <row r="170">
          <cell r="B170" t="str">
            <v>השתתפות כיבוי השרפה באתר הפסולת רתמים וא.א אשדוד כחלק משיקום האתר</v>
          </cell>
          <cell r="C170" t="str">
            <v>נוספות</v>
          </cell>
          <cell r="D170" t="str">
            <v>נוספות - שיקום אתרים</v>
          </cell>
          <cell r="E170" t="str">
            <v>לא באיו"ש</v>
          </cell>
          <cell r="F170" t="str">
            <v>שיקום אתר רתמים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21000</v>
          </cell>
          <cell r="V170">
            <v>0</v>
          </cell>
          <cell r="W170">
            <v>21000</v>
          </cell>
          <cell r="X170">
            <v>21000</v>
          </cell>
          <cell r="Y170">
            <v>21000</v>
          </cell>
          <cell r="Z170">
            <v>21000</v>
          </cell>
          <cell r="AA170">
            <v>21000</v>
          </cell>
          <cell r="AB170">
            <v>0</v>
          </cell>
          <cell r="AC170">
            <v>21000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21000</v>
          </cell>
        </row>
        <row r="171">
          <cell r="B171" t="str">
            <v>תמיכה בעמותות לפעילות חינוכית ברשויות פלסטיניות</v>
          </cell>
          <cell r="C171" t="str">
            <v>כללי</v>
          </cell>
          <cell r="D171" t="str">
            <v>כללי - חינוך והסברה</v>
          </cell>
          <cell r="E171" t="str">
            <v>באיוש</v>
          </cell>
          <cell r="F171" t="str">
            <v>חינוך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5000</v>
          </cell>
          <cell r="V171">
            <v>0</v>
          </cell>
          <cell r="W171">
            <v>5000</v>
          </cell>
          <cell r="X171">
            <v>5000</v>
          </cell>
          <cell r="Y171">
            <v>5000</v>
          </cell>
          <cell r="Z171">
            <v>5000</v>
          </cell>
          <cell r="AA171">
            <v>5000</v>
          </cell>
          <cell r="AB171">
            <v>0</v>
          </cell>
          <cell r="AC171">
            <v>5000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5000</v>
          </cell>
        </row>
        <row r="172">
          <cell r="B172" t="str">
            <v>תוכנית למעורבות חברתית בבתי ספר תיכוניים</v>
          </cell>
          <cell r="C172" t="str">
            <v>נוספות</v>
          </cell>
          <cell r="D172" t="str">
            <v>נוספות - חינוך והסברה</v>
          </cell>
          <cell r="E172" t="str">
            <v>לא באיו"ש</v>
          </cell>
          <cell r="F172" t="str">
            <v>חינוך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1000000</v>
          </cell>
          <cell r="Q172">
            <v>1000</v>
          </cell>
          <cell r="R172">
            <v>0</v>
          </cell>
          <cell r="S172">
            <v>0</v>
          </cell>
          <cell r="T172">
            <v>1000</v>
          </cell>
          <cell r="U172">
            <v>1000</v>
          </cell>
          <cell r="V172">
            <v>0</v>
          </cell>
          <cell r="W172">
            <v>1000</v>
          </cell>
          <cell r="X172">
            <v>1000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</row>
        <row r="173">
          <cell r="B173" t="str">
            <v>שיקום אתר פסולת מודיעין</v>
          </cell>
          <cell r="C173" t="str">
            <v>נוספות</v>
          </cell>
          <cell r="D173" t="str">
            <v>נוספות - שיקום אתרים</v>
          </cell>
          <cell r="E173" t="str">
            <v>לא באיו"ש</v>
          </cell>
          <cell r="F173" t="str">
            <v>שיקום אתר פסולת מודיעין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2500</v>
          </cell>
          <cell r="V173">
            <v>0</v>
          </cell>
          <cell r="W173">
            <v>2500</v>
          </cell>
          <cell r="X173">
            <v>2950</v>
          </cell>
          <cell r="Y173">
            <v>2500</v>
          </cell>
          <cell r="Z173">
            <v>2500</v>
          </cell>
          <cell r="AA173">
            <v>2500</v>
          </cell>
          <cell r="AB173">
            <v>0</v>
          </cell>
          <cell r="AC173">
            <v>2500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2500</v>
          </cell>
        </row>
        <row r="174">
          <cell r="B174" t="str">
            <v>מרכז מבקרים ברמת חובב</v>
          </cell>
          <cell r="C174" t="str">
            <v>נוספות</v>
          </cell>
          <cell r="D174" t="str">
            <v>נוספות - חינוך והסברה</v>
          </cell>
          <cell r="E174" t="str">
            <v>לא באיו"ש</v>
          </cell>
          <cell r="F174" t="str">
            <v>פרוייקטים שונים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5750</v>
          </cell>
          <cell r="V174">
            <v>0</v>
          </cell>
          <cell r="W174">
            <v>5750</v>
          </cell>
          <cell r="X174">
            <v>5750</v>
          </cell>
          <cell r="Y174">
            <v>5750</v>
          </cell>
          <cell r="Z174">
            <v>5750</v>
          </cell>
          <cell r="AA174">
            <v>5750</v>
          </cell>
          <cell r="AB174">
            <v>0</v>
          </cell>
          <cell r="AC174">
            <v>2500</v>
          </cell>
          <cell r="AD174">
            <v>2500</v>
          </cell>
          <cell r="AE174">
            <v>750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5750</v>
          </cell>
        </row>
        <row r="175">
          <cell r="B175" t="str">
            <v>פעולות אגף חינוך</v>
          </cell>
          <cell r="C175" t="str">
            <v>נוספות</v>
          </cell>
          <cell r="D175" t="str">
            <v>נוספות - חינוך והסברה</v>
          </cell>
          <cell r="E175" t="str">
            <v>לא באיו"ש</v>
          </cell>
          <cell r="F175" t="str">
            <v>חינוך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400</v>
          </cell>
          <cell r="V175">
            <v>0</v>
          </cell>
          <cell r="W175">
            <v>400</v>
          </cell>
          <cell r="X175">
            <v>400</v>
          </cell>
          <cell r="Y175">
            <v>400</v>
          </cell>
          <cell r="Z175">
            <v>400</v>
          </cell>
          <cell r="AA175">
            <v>400</v>
          </cell>
          <cell r="AB175">
            <v>0</v>
          </cell>
          <cell r="AC175">
            <v>400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400</v>
          </cell>
        </row>
        <row r="176">
          <cell r="B176" t="str">
            <v>תיעוד פרוייקט הבדואים</v>
          </cell>
          <cell r="C176" t="str">
            <v>נוספות</v>
          </cell>
          <cell r="D176" t="str">
            <v>נוספות - מגזרים מוחלשים</v>
          </cell>
          <cell r="E176" t="str">
            <v>לא באיו"ש</v>
          </cell>
          <cell r="F176" t="str">
            <v>בדואים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250</v>
          </cell>
          <cell r="V176">
            <v>0</v>
          </cell>
          <cell r="W176">
            <v>250</v>
          </cell>
          <cell r="X176">
            <v>250</v>
          </cell>
          <cell r="Y176">
            <v>250</v>
          </cell>
          <cell r="Z176">
            <v>250</v>
          </cell>
          <cell r="AA176">
            <v>250</v>
          </cell>
          <cell r="AB176">
            <v>0</v>
          </cell>
          <cell r="AC176">
            <v>250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250</v>
          </cell>
        </row>
        <row r="177">
          <cell r="B177" t="str">
            <v>עידוד המחזור והטיפול בפסולת בפריפריה לשנים 2016-2018</v>
          </cell>
          <cell r="C177" t="str">
            <v>נוספות</v>
          </cell>
          <cell r="D177" t="str">
            <v>נוספות - מגזרים מוחלשים</v>
          </cell>
          <cell r="E177" t="str">
            <v>לא באיו"ש</v>
          </cell>
          <cell r="F177" t="str">
            <v>אשכולות</v>
          </cell>
          <cell r="G177" t="str">
            <v>31/1/2016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100000</v>
          </cell>
          <cell r="AC177">
            <v>39000</v>
          </cell>
          <cell r="AD177">
            <v>27000</v>
          </cell>
          <cell r="AE177">
            <v>34000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100000</v>
          </cell>
        </row>
        <row r="178">
          <cell r="B178" t="str">
            <v>הרחבת תהליך הסדרת משק הפסולת ביישובים לא יהודיים (73 ישובים).</v>
          </cell>
          <cell r="C178" t="str">
            <v>נוספות</v>
          </cell>
          <cell r="D178" t="str">
            <v>נוספות - מגזרים מוחלשים</v>
          </cell>
          <cell r="E178" t="str">
            <v>לא באיו"ש</v>
          </cell>
          <cell r="F178" t="str">
            <v>מיעוטים</v>
          </cell>
          <cell r="G178" t="str">
            <v>31/1/2016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 t="e">
            <v>#N/A</v>
          </cell>
          <cell r="Y178">
            <v>0</v>
          </cell>
          <cell r="Z178">
            <v>0</v>
          </cell>
          <cell r="AA178">
            <v>0</v>
          </cell>
          <cell r="AB178">
            <v>98972</v>
          </cell>
          <cell r="AC178">
            <v>65000</v>
          </cell>
          <cell r="AD178">
            <v>33972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98972</v>
          </cell>
        </row>
        <row r="179">
          <cell r="B179" t="str">
            <v>שיקום נחלים עוטף עזה</v>
          </cell>
          <cell r="C179" t="str">
            <v>פיתוח</v>
          </cell>
          <cell r="D179" t="str">
            <v>פיתוח - תמיכות</v>
          </cell>
          <cell r="E179" t="str">
            <v>לא באיו"ש</v>
          </cell>
          <cell r="F179" t="str">
            <v>פרוייקטים שונים</v>
          </cell>
          <cell r="G179" t="str">
            <v>31/1/2016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5000</v>
          </cell>
          <cell r="AC179">
            <v>5000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5000</v>
          </cell>
        </row>
        <row r="180">
          <cell r="B180" t="str">
            <v>התייעלות הטיפול בפסולת במצפה רמון</v>
          </cell>
          <cell r="C180" t="str">
            <v>פיתוח</v>
          </cell>
          <cell r="D180" t="str">
            <v>פיתוח - תמיכות</v>
          </cell>
          <cell r="E180" t="str">
            <v>לא באיו"ש</v>
          </cell>
          <cell r="F180" t="str">
            <v>פרוייקטים שונים</v>
          </cell>
          <cell r="G180" t="str">
            <v>31/1/2016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1000</v>
          </cell>
          <cell r="AC180">
            <v>1000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1000</v>
          </cell>
        </row>
        <row r="181">
          <cell r="B181" t="str">
            <v>תכנית חינוך - השלכות האסון בעברונה ושיקומו האקולוגי</v>
          </cell>
          <cell r="C181" t="str">
            <v>נוספות</v>
          </cell>
          <cell r="D181" t="str">
            <v>נוספות - חינוך והסברה</v>
          </cell>
          <cell r="E181" t="str">
            <v>לא באיו"ש</v>
          </cell>
          <cell r="F181" t="str">
            <v>חינוך</v>
          </cell>
          <cell r="G181" t="str">
            <v>31/1/2016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500</v>
          </cell>
          <cell r="AC181">
            <v>500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500</v>
          </cell>
        </row>
        <row r="182">
          <cell r="B182" t="str">
            <v>שרות לאומי מגזר הבדואי במחוז דרום</v>
          </cell>
          <cell r="C182" t="str">
            <v>נוספות</v>
          </cell>
          <cell r="D182" t="str">
            <v>נוספות - חינוך והסברה</v>
          </cell>
          <cell r="E182" t="str">
            <v>לא באיו"ש</v>
          </cell>
          <cell r="F182" t="str">
            <v>בדואים</v>
          </cell>
          <cell r="G182" t="str">
            <v>31/1/2016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1100</v>
          </cell>
          <cell r="AC182">
            <v>1100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1100</v>
          </cell>
        </row>
        <row r="183">
          <cell r="B183" t="str">
            <v>תמרוץ רשויות מקומיות למחזור</v>
          </cell>
          <cell r="C183" t="str">
            <v>פיתוח</v>
          </cell>
          <cell r="D183" t="str">
            <v>פיתוח - תמיכות</v>
          </cell>
          <cell r="E183" t="str">
            <v>לא באיו"ש</v>
          </cell>
          <cell r="F183" t="str">
            <v>מודל תמרוץ</v>
          </cell>
          <cell r="G183" t="str">
            <v>14/2/2016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380000</v>
          </cell>
          <cell r="AC183">
            <v>76000</v>
          </cell>
          <cell r="AD183">
            <v>76000</v>
          </cell>
          <cell r="AE183">
            <v>76000</v>
          </cell>
          <cell r="AF183">
            <v>76000</v>
          </cell>
          <cell r="AG183">
            <v>76000</v>
          </cell>
          <cell r="AH183">
            <v>0</v>
          </cell>
          <cell r="AI183">
            <v>0</v>
          </cell>
          <cell r="AJ183">
            <v>0</v>
          </cell>
          <cell r="AK183">
            <v>380000</v>
          </cell>
        </row>
        <row r="184">
          <cell r="B184" t="str">
            <v>תוכנית רב שנתית לחיזוק קצרין</v>
          </cell>
          <cell r="C184" t="str">
            <v>פיתוח</v>
          </cell>
          <cell r="D184" t="str">
            <v>פיתוח - תמיכות</v>
          </cell>
          <cell r="E184" t="str">
            <v>לא באיו"ש</v>
          </cell>
          <cell r="F184" t="str">
            <v>פרוייקטים שונים</v>
          </cell>
          <cell r="G184" t="str">
            <v>14/2/2016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3000</v>
          </cell>
          <cell r="AC184">
            <v>2000</v>
          </cell>
          <cell r="AD184">
            <v>1000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3000</v>
          </cell>
        </row>
        <row r="185">
          <cell r="B185" t="str">
            <v>שינוע פסולת - רשויות מקומיות איו"ש</v>
          </cell>
          <cell r="C185" t="str">
            <v>כללי</v>
          </cell>
          <cell r="D185" t="str">
            <v>כללי - טיפול בפסולת מוצקה</v>
          </cell>
          <cell r="E185" t="str">
            <v>באיוש</v>
          </cell>
          <cell r="F185" t="str">
            <v>פרוייקטים שונים</v>
          </cell>
          <cell r="G185" t="str">
            <v>6/3/2016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17297</v>
          </cell>
          <cell r="AC185">
            <v>7993.5</v>
          </cell>
          <cell r="AD185">
            <v>5168.3999999999996</v>
          </cell>
          <cell r="AE185">
            <v>4134.72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17296.62</v>
          </cell>
        </row>
        <row r="186">
          <cell r="B186" t="str">
            <v xml:space="preserve">תמיכה בעיבוד פסולת צמחית לכופתיות </v>
          </cell>
          <cell r="C186" t="str">
            <v>פיתוח</v>
          </cell>
          <cell r="D186" t="str">
            <v>פיתוח - תמיכות</v>
          </cell>
          <cell r="E186" t="str">
            <v>לא באיו"ש</v>
          </cell>
          <cell r="F186" t="str">
            <v>מתקני קצה</v>
          </cell>
          <cell r="G186" t="str">
            <v>17/4/2016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30000</v>
          </cell>
          <cell r="AC186">
            <v>0</v>
          </cell>
          <cell r="AD186">
            <v>10500</v>
          </cell>
          <cell r="AE186">
            <v>10500</v>
          </cell>
          <cell r="AF186">
            <v>4500</v>
          </cell>
          <cell r="AG186">
            <v>4500</v>
          </cell>
          <cell r="AH186">
            <v>0</v>
          </cell>
          <cell r="AI186">
            <v>0</v>
          </cell>
          <cell r="AJ186">
            <v>0</v>
          </cell>
          <cell r="AK186">
            <v>30000</v>
          </cell>
        </row>
        <row r="187">
          <cell r="B187" t="str">
            <v>השלמת תקציב פרוייקט קו התפר</v>
          </cell>
          <cell r="C187" t="str">
            <v>נוספות</v>
          </cell>
          <cell r="D187" t="str">
            <v>נוספות - מגזרים מוחלשים</v>
          </cell>
          <cell r="E187" t="str">
            <v>לא באיו"ש</v>
          </cell>
          <cell r="F187" t="str">
            <v>פרוייקטים שונים</v>
          </cell>
          <cell r="G187" t="str">
            <v>17/4/2016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1500</v>
          </cell>
          <cell r="AC187">
            <v>1500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1500</v>
          </cell>
        </row>
        <row r="188">
          <cell r="B188" t="str">
            <v>עידוד המחזור והטיפול בפסולת בפריפריה לשנים 2016-2018</v>
          </cell>
          <cell r="C188" t="str">
            <v>נוספות</v>
          </cell>
          <cell r="D188" t="str">
            <v>נוספות - מגזרים מוחלשים</v>
          </cell>
          <cell r="E188" t="str">
            <v>לא באיו"ש</v>
          </cell>
          <cell r="F188" t="str">
            <v>אשכולות</v>
          </cell>
          <cell r="G188" t="str">
            <v>7/7/2016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150000</v>
          </cell>
          <cell r="AC188">
            <v>1000</v>
          </cell>
          <cell r="AD188">
            <v>75000</v>
          </cell>
          <cell r="AE188">
            <v>74000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150000</v>
          </cell>
        </row>
        <row r="189">
          <cell r="B189" t="str">
            <v>סיוע בהקמה ושדרוג - מתקני טיפול פסולת בניין</v>
          </cell>
          <cell r="C189" t="str">
            <v>פיתוח</v>
          </cell>
          <cell r="D189" t="str">
            <v>פיתוח - תמיכות</v>
          </cell>
          <cell r="E189" t="str">
            <v>לא באיו"ש</v>
          </cell>
          <cell r="F189" t="str">
            <v>פסולת בניין</v>
          </cell>
          <cell r="G189" t="str">
            <v>7/7/2016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50000</v>
          </cell>
          <cell r="Y189">
            <v>0</v>
          </cell>
          <cell r="Z189">
            <v>0</v>
          </cell>
          <cell r="AA189">
            <v>0</v>
          </cell>
          <cell r="AB189">
            <v>34660</v>
          </cell>
          <cell r="AC189">
            <v>20000</v>
          </cell>
          <cell r="AD189">
            <v>10660</v>
          </cell>
          <cell r="AE189">
            <v>4000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34660</v>
          </cell>
        </row>
        <row r="190">
          <cell r="B190" t="str">
            <v>יועץ שלטון מקומי</v>
          </cell>
          <cell r="C190" t="str">
            <v>פיתוח</v>
          </cell>
          <cell r="D190" t="str">
            <v>פיתוח - רכש</v>
          </cell>
          <cell r="E190" t="str">
            <v>לא באיו"ש</v>
          </cell>
          <cell r="F190" t="str">
            <v>פסולת</v>
          </cell>
          <cell r="G190" t="str">
            <v>7/7/2016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 t="e">
            <v>#N/A</v>
          </cell>
          <cell r="Y190">
            <v>0</v>
          </cell>
          <cell r="Z190">
            <v>0</v>
          </cell>
          <cell r="AA190">
            <v>0</v>
          </cell>
          <cell r="AB190">
            <v>2250</v>
          </cell>
          <cell r="AC190">
            <v>450</v>
          </cell>
          <cell r="AD190">
            <v>450</v>
          </cell>
          <cell r="AE190">
            <v>450</v>
          </cell>
          <cell r="AF190">
            <v>450</v>
          </cell>
          <cell r="AG190">
            <v>450</v>
          </cell>
          <cell r="AH190">
            <v>0</v>
          </cell>
          <cell r="AI190">
            <v>0</v>
          </cell>
          <cell r="AJ190">
            <v>0</v>
          </cell>
          <cell r="AK190">
            <v>2250</v>
          </cell>
        </row>
        <row r="191">
          <cell r="B191" t="str">
            <v>פעולות אגף חינוך- העברה למשרד החינוך 2016</v>
          </cell>
          <cell r="C191" t="str">
            <v>נוספות</v>
          </cell>
          <cell r="D191" t="str">
            <v>נוספות - חינוך והסברה</v>
          </cell>
          <cell r="E191" t="str">
            <v>לא באיו"ש</v>
          </cell>
          <cell r="F191" t="str">
            <v>חינוך</v>
          </cell>
          <cell r="G191" t="str">
            <v>7/7/2016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9680</v>
          </cell>
          <cell r="AC191">
            <v>9680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9680</v>
          </cell>
        </row>
        <row r="192">
          <cell r="B192" t="str">
            <v>פעולות אגף חינוך- קק רשויות מקומיות 2016</v>
          </cell>
          <cell r="C192" t="str">
            <v>נוספות</v>
          </cell>
          <cell r="D192" t="str">
            <v>נוספות - חינוך והסברה</v>
          </cell>
          <cell r="E192" t="str">
            <v>לא באיו"ש</v>
          </cell>
          <cell r="F192" t="str">
            <v>חינוך</v>
          </cell>
          <cell r="G192" t="str">
            <v>7/7/2016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8200</v>
          </cell>
          <cell r="AC192">
            <v>4000</v>
          </cell>
          <cell r="AD192">
            <v>4200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8200</v>
          </cell>
        </row>
        <row r="193">
          <cell r="B193" t="str">
            <v>פעולות אגף חינוך 2016</v>
          </cell>
          <cell r="C193" t="str">
            <v>נוספות</v>
          </cell>
          <cell r="D193" t="str">
            <v>נוספות - חינוך והסברה</v>
          </cell>
          <cell r="E193" t="str">
            <v>לא באיו"ש</v>
          </cell>
          <cell r="F193" t="str">
            <v>חינוך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3120</v>
          </cell>
          <cell r="AC193">
            <v>1000</v>
          </cell>
          <cell r="AD193">
            <v>2120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3120</v>
          </cell>
        </row>
        <row r="194">
          <cell r="B194" t="str">
            <v>מאגר מידע פסולת</v>
          </cell>
          <cell r="C194" t="str">
            <v>פיתוח</v>
          </cell>
          <cell r="D194" t="str">
            <v>פיתוח - רכש</v>
          </cell>
          <cell r="E194" t="str">
            <v>לא באיו"ש</v>
          </cell>
          <cell r="F194" t="str">
            <v>פסולת</v>
          </cell>
          <cell r="G194" t="str">
            <v>7/7/2016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500</v>
          </cell>
          <cell r="AC194">
            <v>250</v>
          </cell>
          <cell r="AD194">
            <v>250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500</v>
          </cell>
        </row>
        <row r="195">
          <cell r="B195" t="str">
            <v>ניקוי האסבסט בגליל המערבי</v>
          </cell>
          <cell r="C195" t="str">
            <v>נוספות</v>
          </cell>
          <cell r="D195" t="str">
            <v>נוספות - אסבסט</v>
          </cell>
          <cell r="E195" t="str">
            <v>לא באיו"ש</v>
          </cell>
          <cell r="F195" t="str">
            <v>טיפול באסבסט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 t="e">
            <v>#N/A</v>
          </cell>
          <cell r="Y195">
            <v>0</v>
          </cell>
          <cell r="Z195">
            <v>0</v>
          </cell>
          <cell r="AA195">
            <v>0</v>
          </cell>
          <cell r="AB195">
            <v>20000</v>
          </cell>
          <cell r="AC195">
            <v>0</v>
          </cell>
          <cell r="AD195">
            <v>20000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20000</v>
          </cell>
        </row>
        <row r="196">
          <cell r="B196" t="str">
            <v>הסדרת פסולת הבדואים בצפון</v>
          </cell>
          <cell r="C196" t="str">
            <v>נוספות</v>
          </cell>
          <cell r="D196" t="str">
            <v>נוספות - מגזרים מוחלשים</v>
          </cell>
          <cell r="E196" t="str">
            <v>לא באיו"ש</v>
          </cell>
          <cell r="F196" t="str">
            <v>בדואים</v>
          </cell>
          <cell r="G196" t="str">
            <v>27/9/2016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5000</v>
          </cell>
          <cell r="AC196">
            <v>1000</v>
          </cell>
          <cell r="AD196">
            <v>1000</v>
          </cell>
          <cell r="AE196">
            <v>1000</v>
          </cell>
          <cell r="AF196">
            <v>1000</v>
          </cell>
          <cell r="AG196">
            <v>1000</v>
          </cell>
          <cell r="AH196">
            <v>0</v>
          </cell>
          <cell r="AI196">
            <v>0</v>
          </cell>
          <cell r="AJ196">
            <v>0</v>
          </cell>
          <cell r="AK196">
            <v>5000</v>
          </cell>
        </row>
        <row r="197">
          <cell r="B197" t="str">
            <v>קמפיין שקיות</v>
          </cell>
          <cell r="C197" t="str">
            <v>פיתוח</v>
          </cell>
          <cell r="D197" t="str">
            <v>פיתוח - רכש</v>
          </cell>
          <cell r="E197" t="str">
            <v>לא באיו"ש</v>
          </cell>
          <cell r="F197" t="str">
            <v>פסולת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5000</v>
          </cell>
          <cell r="AC197">
            <v>5000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5000</v>
          </cell>
        </row>
        <row r="198">
          <cell r="B198" t="str">
            <v>ק"ק שקיות</v>
          </cell>
          <cell r="C198" t="str">
            <v>פיתוח</v>
          </cell>
          <cell r="D198" t="str">
            <v>פיתוח - תמיכות</v>
          </cell>
          <cell r="E198" t="str">
            <v>לא באיו"ש</v>
          </cell>
          <cell r="F198" t="str">
            <v>פסולת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29250</v>
          </cell>
          <cell r="AC198">
            <v>29250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29250</v>
          </cell>
        </row>
        <row r="199">
          <cell r="B199">
            <v>0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 t="e">
            <v>#N/A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</row>
        <row r="200"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 t="e">
            <v>#N/A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</row>
        <row r="201">
          <cell r="B201">
            <v>0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</row>
        <row r="202">
          <cell r="B202">
            <v>0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</row>
        <row r="203"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</row>
        <row r="204">
          <cell r="B204">
            <v>0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</row>
        <row r="205">
          <cell r="B205" t="str">
            <v>(סה"כ)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135828</v>
          </cell>
          <cell r="I205">
            <v>8846456.4100000001</v>
          </cell>
          <cell r="J205">
            <v>31044008.66</v>
          </cell>
          <cell r="K205">
            <v>133274452.74000002</v>
          </cell>
          <cell r="L205">
            <v>121444196.44</v>
          </cell>
          <cell r="M205">
            <v>165313903.56999996</v>
          </cell>
          <cell r="N205">
            <v>167504358.46000004</v>
          </cell>
          <cell r="O205">
            <v>58714710.31000001</v>
          </cell>
          <cell r="P205">
            <v>151268653.95000002</v>
          </cell>
          <cell r="Q205">
            <v>778831.85823000025</v>
          </cell>
          <cell r="R205">
            <v>869914930.52999997</v>
          </cell>
          <cell r="S205">
            <v>869914.93052999966</v>
          </cell>
          <cell r="T205">
            <v>1648746.7887599999</v>
          </cell>
          <cell r="U205">
            <v>2695600.2279300005</v>
          </cell>
          <cell r="V205">
            <v>1802</v>
          </cell>
          <cell r="W205">
            <v>2697402.2279300005</v>
          </cell>
          <cell r="X205">
            <v>0</v>
          </cell>
          <cell r="Y205">
            <v>1048655.4391699999</v>
          </cell>
          <cell r="Z205">
            <v>967008.29275000002</v>
          </cell>
          <cell r="AA205">
            <v>1836923.2232800003</v>
          </cell>
          <cell r="AB205">
            <v>906025.37861999997</v>
          </cell>
          <cell r="AC205">
            <v>922212.13979666668</v>
          </cell>
          <cell r="AD205">
            <v>823148.43979666673</v>
          </cell>
          <cell r="AE205">
            <v>483166.25979666662</v>
          </cell>
          <cell r="AF205">
            <v>209826.09813</v>
          </cell>
          <cell r="AG205">
            <v>159261.28438</v>
          </cell>
          <cell r="AH205">
            <v>145334</v>
          </cell>
          <cell r="AI205">
            <v>0</v>
          </cell>
          <cell r="AJ205">
            <v>0</v>
          </cell>
          <cell r="AK205">
            <v>2742948.2219000002</v>
          </cell>
        </row>
        <row r="206">
          <cell r="B206" t="str">
            <v>סוג תנועה: הוצאה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 t="str">
            <v>תשלומי עבר</v>
          </cell>
          <cell r="AA206">
            <v>778831.85823000025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</row>
        <row r="207">
          <cell r="B207" t="str">
            <v>מקור תקציבי: קרן הניקיון חשבון הטמנה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 t="str">
            <v>ס"ה תשלומים +יתרות</v>
          </cell>
          <cell r="AA207">
            <v>2615755.0815100004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</row>
        <row r="208"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</row>
        <row r="209">
          <cell r="B209">
            <v>0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</row>
        <row r="210">
          <cell r="B210">
            <v>0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</row>
        <row r="211"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 t="str">
            <v>טור עזר (לאיחוד השורות) ע"י ינון</v>
          </cell>
          <cell r="Z211">
            <v>0</v>
          </cell>
          <cell r="AA211">
            <v>0</v>
          </cell>
          <cell r="AB211">
            <v>250000</v>
          </cell>
          <cell r="AC211">
            <v>40000</v>
          </cell>
          <cell r="AD211">
            <v>102000</v>
          </cell>
          <cell r="AE211">
            <v>108000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250000</v>
          </cell>
        </row>
        <row r="212">
          <cell r="B212">
            <v>0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</row>
        <row r="213"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</row>
        <row r="214">
          <cell r="B214">
            <v>0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</row>
        <row r="215">
          <cell r="B215">
            <v>0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</row>
        <row r="216">
          <cell r="B216" t="str">
            <v>פרוייקט ניקוי אסבסט בגליל על חשבון איתנית</v>
          </cell>
          <cell r="C216" t="str">
            <v>נוספות - לא לסיכום בללא איוש</v>
          </cell>
          <cell r="D216" t="str">
            <v>נוספות - אסבסט</v>
          </cell>
          <cell r="E216" t="str">
            <v>לא באיו"ש</v>
          </cell>
          <cell r="F216" t="str">
            <v>טיפול באסבסט על חשבון איתנית</v>
          </cell>
          <cell r="G216">
            <v>0</v>
          </cell>
          <cell r="H216" t="str">
            <v>-</v>
          </cell>
          <cell r="I216" t="str">
            <v>-</v>
          </cell>
          <cell r="J216">
            <v>0</v>
          </cell>
          <cell r="K216">
            <v>0</v>
          </cell>
          <cell r="L216">
            <v>19298214</v>
          </cell>
          <cell r="M216">
            <v>28275105.5</v>
          </cell>
          <cell r="N216">
            <v>34722879</v>
          </cell>
          <cell r="O216">
            <v>0</v>
          </cell>
          <cell r="P216">
            <v>18450000</v>
          </cell>
          <cell r="Q216">
            <v>0</v>
          </cell>
          <cell r="R216">
            <v>0</v>
          </cell>
          <cell r="S216">
            <v>0</v>
          </cell>
          <cell r="T216">
            <v>100746198.5</v>
          </cell>
          <cell r="U216">
            <v>150000</v>
          </cell>
          <cell r="V216">
            <v>0</v>
          </cell>
          <cell r="W216">
            <v>150000</v>
          </cell>
          <cell r="X216">
            <v>0</v>
          </cell>
          <cell r="Y216">
            <v>49253.801500000001</v>
          </cell>
          <cell r="Z216">
            <v>0</v>
          </cell>
          <cell r="AA216">
            <v>49253.801500000001</v>
          </cell>
          <cell r="AB216">
            <v>0</v>
          </cell>
          <cell r="AC216">
            <v>49253.801500000001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</row>
        <row r="217">
          <cell r="B217">
            <v>0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</row>
        <row r="218">
          <cell r="B218">
            <v>0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</row>
        <row r="219">
          <cell r="B219">
            <v>0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</row>
        <row r="220">
          <cell r="B220">
            <v>0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</row>
        <row r="221">
          <cell r="B221">
            <v>0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 t="str">
            <v>ינון הוסיף בשביל הבדיקה</v>
          </cell>
          <cell r="AB221">
            <v>721365.37861999997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</row>
        <row r="222">
          <cell r="B222">
            <v>0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</row>
        <row r="223">
          <cell r="B223">
            <v>0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</row>
        <row r="224"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 t="str">
            <v>7/7/2016 + 31/1/2016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</row>
        <row r="225">
          <cell r="B225">
            <v>0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</row>
        <row r="226">
          <cell r="B226">
            <v>0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</row>
        <row r="227">
          <cell r="B227">
            <v>0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</row>
        <row r="228">
          <cell r="B228">
            <v>0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</row>
      </sheetData>
      <sheetData sheetId="4">
        <row r="11">
          <cell r="H11">
            <v>52039</v>
          </cell>
        </row>
        <row r="12">
          <cell r="C12">
            <v>0</v>
          </cell>
          <cell r="D12">
            <v>19298.214</v>
          </cell>
          <cell r="E12">
            <v>28275.105500000001</v>
          </cell>
          <cell r="F12">
            <v>34722.879000000001</v>
          </cell>
          <cell r="G12">
            <v>18450</v>
          </cell>
          <cell r="H12">
            <v>26599</v>
          </cell>
          <cell r="I12">
            <v>22655</v>
          </cell>
        </row>
        <row r="30">
          <cell r="K30">
            <v>7667575.9900000002</v>
          </cell>
        </row>
      </sheetData>
      <sheetData sheetId="5"/>
      <sheetData sheetId="6"/>
      <sheetData sheetId="7"/>
      <sheetData sheetId="8">
        <row r="1">
          <cell r="A1" t="str">
            <v>משימת תקציב</v>
          </cell>
          <cell r="B1" t="str">
            <v>נושא משימת תקציב</v>
          </cell>
          <cell r="C1" t="str">
            <v>משימה באיו"ש</v>
          </cell>
          <cell r="D1" t="str">
            <v>מטרות המשימה</v>
          </cell>
          <cell r="E1" t="str">
            <v>סוג מטרות המשימה</v>
          </cell>
          <cell r="F1" t="str">
            <v>סכום</v>
          </cell>
        </row>
        <row r="2">
          <cell r="A2" t="str">
            <v>אימוץ תקן RDF</v>
          </cell>
          <cell r="B2" t="str">
            <v>תקינה</v>
          </cell>
          <cell r="C2" t="str">
            <v>לא באיו"ש</v>
          </cell>
          <cell r="D2" t="str">
            <v>פיתוח - רכש</v>
          </cell>
          <cell r="E2" t="str">
            <v>פיתוח</v>
          </cell>
          <cell r="F2">
            <v>15974.01</v>
          </cell>
        </row>
        <row r="3">
          <cell r="A3" t="str">
            <v>אינטרנט</v>
          </cell>
          <cell r="B3" t="str">
            <v>הסברה</v>
          </cell>
          <cell r="C3" t="str">
            <v>לא באיו"ש</v>
          </cell>
          <cell r="D3" t="str">
            <v>נוספות - חינוך והסברה</v>
          </cell>
          <cell r="E3" t="str">
            <v>נוספות</v>
          </cell>
          <cell r="F3">
            <v>124566.76999999999</v>
          </cell>
        </row>
        <row r="4">
          <cell r="A4" t="str">
            <v>בקרה חשבונאית</v>
          </cell>
          <cell r="B4" t="str">
            <v>בקרה</v>
          </cell>
          <cell r="C4" t="str">
            <v>לא באיו"ש</v>
          </cell>
          <cell r="D4" t="str">
            <v>פיתוח - רכש</v>
          </cell>
          <cell r="E4" t="str">
            <v>פיתוח</v>
          </cell>
          <cell r="F4">
            <v>49140</v>
          </cell>
        </row>
        <row r="5">
          <cell r="A5" t="str">
            <v>החלטת ממשלה 1496-מיעוטים משנית</v>
          </cell>
          <cell r="B5" t="str">
            <v>מיעוטים</v>
          </cell>
          <cell r="C5" t="str">
            <v>לא באיו"ש</v>
          </cell>
          <cell r="D5" t="str">
            <v>נוספות - מגזרים מוחלשים</v>
          </cell>
          <cell r="E5" t="str">
            <v>נוספות</v>
          </cell>
          <cell r="F5">
            <v>1622570</v>
          </cell>
        </row>
        <row r="6">
          <cell r="A6" t="str">
            <v>החלטת ממשלה 1496-מיעוטים ראשית</v>
          </cell>
          <cell r="B6" t="str">
            <v>מיעוטים</v>
          </cell>
          <cell r="C6" t="str">
            <v>לא באיו"ש</v>
          </cell>
          <cell r="D6" t="str">
            <v>פיתוח - תמיכות</v>
          </cell>
          <cell r="E6" t="str">
            <v>פיתוח</v>
          </cell>
          <cell r="F6">
            <v>1436818</v>
          </cell>
        </row>
        <row r="7">
          <cell r="A7" t="str">
            <v>החלטת ממשלה 1846 - סיוע להפחתת כמות הפסולת המועברת להטמנה בישובי הדרום</v>
          </cell>
          <cell r="B7" t="str">
            <v>סיוע לישובי הדרום</v>
          </cell>
          <cell r="C7" t="str">
            <v>לא באיו"ש</v>
          </cell>
          <cell r="D7" t="str">
            <v>פיתוח - תמיכות</v>
          </cell>
          <cell r="E7" t="str">
            <v>פיתוח</v>
          </cell>
          <cell r="F7">
            <v>719387</v>
          </cell>
        </row>
        <row r="8">
          <cell r="A8" t="str">
            <v>החלטת ממשלה 2025 - חינוך סביבתי (תמיכה ביוזמות בית ספריות)</v>
          </cell>
          <cell r="B8" t="str">
            <v>סיוע לישובי הדרום</v>
          </cell>
          <cell r="C8" t="str">
            <v>לא באיו"ש</v>
          </cell>
          <cell r="D8" t="str">
            <v>נוספות - חינוך והסברה</v>
          </cell>
          <cell r="E8" t="str">
            <v>נוספות</v>
          </cell>
          <cell r="F8">
            <v>687962</v>
          </cell>
        </row>
        <row r="9">
          <cell r="A9" t="str">
            <v>החלטת ממשלה 2025 - טיפול במפגעי פסולת בניין על ידי פינוי ומחזור בדרום</v>
          </cell>
          <cell r="B9" t="str">
            <v>סיוע לישובי הדרום</v>
          </cell>
          <cell r="C9" t="str">
            <v>לא באיו"ש</v>
          </cell>
          <cell r="D9" t="str">
            <v>פיתוח - תמיכות</v>
          </cell>
          <cell r="E9" t="str">
            <v>פיתוח</v>
          </cell>
          <cell r="F9">
            <v>458484</v>
          </cell>
        </row>
        <row r="10">
          <cell r="A10" t="str">
            <v>הסדרת שוק הפסולת במגזר הבדואי</v>
          </cell>
          <cell r="B10" t="str">
            <v>בדואים</v>
          </cell>
          <cell r="C10" t="str">
            <v>לא באיו"ש</v>
          </cell>
          <cell r="D10" t="str">
            <v>נוספות - מגזרים מוחלשים</v>
          </cell>
          <cell r="E10" t="str">
            <v>נוספות</v>
          </cell>
          <cell r="F10">
            <v>2576949</v>
          </cell>
        </row>
        <row r="11">
          <cell r="A11" t="str">
            <v>הסמכת גני ילדים</v>
          </cell>
          <cell r="B11" t="str">
            <v>חינוך</v>
          </cell>
          <cell r="C11" t="str">
            <v>לא באיו"ש</v>
          </cell>
          <cell r="D11" t="str">
            <v>פיתוח - רכש</v>
          </cell>
          <cell r="E11" t="str">
            <v>פיתוח</v>
          </cell>
          <cell r="F11">
            <v>2527.1999999999998</v>
          </cell>
        </row>
        <row r="12">
          <cell r="A12" t="str">
            <v>העברה למשרד החינוך</v>
          </cell>
          <cell r="B12" t="str">
            <v>חינוך</v>
          </cell>
          <cell r="C12" t="str">
            <v>לא באיו"ש</v>
          </cell>
          <cell r="D12" t="str">
            <v>נוספות - חינוך והסברה</v>
          </cell>
          <cell r="E12" t="str">
            <v>נוספות</v>
          </cell>
          <cell r="F12">
            <v>94201.04</v>
          </cell>
        </row>
        <row r="13">
          <cell r="A13" t="str">
            <v>הפרדה במקור רשויות אחרות</v>
          </cell>
          <cell r="B13" t="str">
            <v>הפרדה במקור</v>
          </cell>
          <cell r="C13" t="str">
            <v>לא באיו"ש</v>
          </cell>
          <cell r="D13" t="str">
            <v>פיתוח - תמיכות</v>
          </cell>
          <cell r="E13" t="str">
            <v>פיתוח</v>
          </cell>
          <cell r="F13">
            <v>5283689</v>
          </cell>
        </row>
        <row r="14">
          <cell r="A14" t="str">
            <v>הפרדה במקור רשויות מיקוד</v>
          </cell>
          <cell r="B14" t="str">
            <v>הפרדה במקור</v>
          </cell>
          <cell r="C14" t="str">
            <v>לא באיו"ש</v>
          </cell>
          <cell r="D14" t="str">
            <v>פיתוח - תמיכות</v>
          </cell>
          <cell r="E14" t="str">
            <v>פיתוח</v>
          </cell>
          <cell r="F14">
            <v>29702885</v>
          </cell>
        </row>
        <row r="15">
          <cell r="A15" t="str">
            <v>הקמת יחידת דוד לפיקוח על מעברי איו"ש</v>
          </cell>
          <cell r="B15" t="str">
            <v>פרוייקטים שונים</v>
          </cell>
          <cell r="C15" t="str">
            <v>באיו"ש</v>
          </cell>
          <cell r="D15" t="str">
            <v>כללי - אכיפה ופיקוח</v>
          </cell>
          <cell r="E15" t="str">
            <v>כללי</v>
          </cell>
          <cell r="F15">
            <v>924000</v>
          </cell>
        </row>
        <row r="16">
          <cell r="A16" t="str">
            <v>הקמת מתקני מיון ושדרוגם</v>
          </cell>
          <cell r="B16" t="str">
            <v>מתקני קצה</v>
          </cell>
          <cell r="C16" t="str">
            <v>לא באיו"ש</v>
          </cell>
          <cell r="D16" t="str">
            <v>פיתוח - תמיכות</v>
          </cell>
          <cell r="E16" t="str">
            <v>פיתוח</v>
          </cell>
          <cell r="F16">
            <v>2617885.91</v>
          </cell>
        </row>
        <row r="17">
          <cell r="A17" t="str">
            <v>חברה מלווה בדיקה חשבונאית  והנדסית</v>
          </cell>
          <cell r="B17" t="str">
            <v>בקרה</v>
          </cell>
          <cell r="C17" t="str">
            <v>לא באיו"ש</v>
          </cell>
          <cell r="D17" t="str">
            <v>פיתוח - רכש</v>
          </cell>
          <cell r="E17" t="str">
            <v>פיתוח</v>
          </cell>
          <cell r="F17">
            <v>453719.44999999995</v>
          </cell>
        </row>
        <row r="18">
          <cell r="A18" t="str">
            <v>חוף נקי - תוכניות חינוכיות</v>
          </cell>
          <cell r="B18" t="str">
            <v>חינוך</v>
          </cell>
          <cell r="C18" t="str">
            <v>לא באיו"ש</v>
          </cell>
          <cell r="D18" t="str">
            <v>נוספות - חינוך והסברה</v>
          </cell>
          <cell r="E18" t="str">
            <v>נוספות</v>
          </cell>
          <cell r="F18">
            <v>52502</v>
          </cell>
        </row>
        <row r="19">
          <cell r="A19" t="str">
            <v>טיפול בבוצת מט"שים</v>
          </cell>
          <cell r="B19" t="str">
            <v>תמיכות שונות</v>
          </cell>
          <cell r="C19" t="str">
            <v>לא באיו"ש</v>
          </cell>
          <cell r="D19" t="str">
            <v>פיתוח - תמיכות</v>
          </cell>
          <cell r="E19" t="str">
            <v>פיתוח</v>
          </cell>
          <cell r="F19">
            <v>1455000</v>
          </cell>
        </row>
        <row r="20">
          <cell r="A20" t="str">
            <v>ייעוץ כלכלי לאגף אריזות</v>
          </cell>
          <cell r="B20" t="str">
            <v>פרוייקטורים ויועצים</v>
          </cell>
          <cell r="C20" t="str">
            <v>לא באיו"ש</v>
          </cell>
          <cell r="D20" t="str">
            <v>פיתוח - רכש</v>
          </cell>
          <cell r="E20" t="str">
            <v>פיתוח</v>
          </cell>
          <cell r="F20">
            <v>86028.849999999991</v>
          </cell>
        </row>
        <row r="21">
          <cell r="A21" t="str">
            <v>ייעוץ משפטי לאגף אריזות</v>
          </cell>
          <cell r="B21" t="str">
            <v>פרוייקטורים ויועצים</v>
          </cell>
          <cell r="C21" t="str">
            <v>לא באיו"ש</v>
          </cell>
          <cell r="D21" t="str">
            <v>פיתוח - רכש</v>
          </cell>
          <cell r="E21" t="str">
            <v>פיתוח</v>
          </cell>
          <cell r="F21">
            <v>17774.810000000001</v>
          </cell>
        </row>
        <row r="22">
          <cell r="A22" t="str">
            <v>כנסים ואירועים</v>
          </cell>
          <cell r="B22" t="str">
            <v>הסברה</v>
          </cell>
          <cell r="C22" t="str">
            <v>לא באיו"ש</v>
          </cell>
          <cell r="D22" t="str">
            <v>נוספות - חינוך והסברה</v>
          </cell>
          <cell r="E22" t="str">
            <v>נוספות</v>
          </cell>
          <cell r="F22">
            <v>1605824.47</v>
          </cell>
        </row>
        <row r="23">
          <cell r="A23" t="str">
            <v>כנסים מחוזיים - רכש</v>
          </cell>
          <cell r="B23" t="str">
            <v>חינוך</v>
          </cell>
          <cell r="C23" t="str">
            <v>לא באיו"ש</v>
          </cell>
          <cell r="D23" t="str">
            <v>פיתוח - רכש</v>
          </cell>
          <cell r="E23" t="str">
            <v>פיתוח</v>
          </cell>
          <cell r="F23">
            <v>76040.929999999993</v>
          </cell>
        </row>
        <row r="24">
          <cell r="A24" t="str">
            <v>ליווי רכש ירוק</v>
          </cell>
          <cell r="B24" t="str">
            <v>פרוייקטים שונים</v>
          </cell>
          <cell r="C24" t="str">
            <v>לא באיו"ש</v>
          </cell>
          <cell r="D24" t="str">
            <v>פיתוח - רכש</v>
          </cell>
          <cell r="E24" t="str">
            <v>פיתוח</v>
          </cell>
          <cell r="F24">
            <v>13491.27</v>
          </cell>
        </row>
        <row r="25">
          <cell r="A25" t="str">
            <v>מחקרים הפקת אנרגיה מביומסה</v>
          </cell>
          <cell r="B25" t="str">
            <v>סקרים ומחקרים</v>
          </cell>
          <cell r="C25" t="str">
            <v>לא באיו"ש</v>
          </cell>
          <cell r="D25" t="str">
            <v>פיתוח - רכש</v>
          </cell>
          <cell r="E25" t="str">
            <v>פיתוח</v>
          </cell>
          <cell r="F25">
            <v>215867</v>
          </cell>
        </row>
        <row r="26">
          <cell r="A26" t="str">
            <v>מערכת ממוחשבת ליישום חוק האריזות</v>
          </cell>
          <cell r="B26" t="str">
            <v>מערכות מיחשוב תומכות</v>
          </cell>
          <cell r="C26" t="str">
            <v>לא באיו"ש</v>
          </cell>
          <cell r="D26" t="str">
            <v>פיתוח - רכש</v>
          </cell>
          <cell r="E26" t="str">
            <v>פיתוח</v>
          </cell>
          <cell r="F26">
            <v>149821.72999999998</v>
          </cell>
        </row>
        <row r="27">
          <cell r="A27" t="str">
            <v>סבסוד קליטת חומר אורגני מופרד במקור</v>
          </cell>
          <cell r="B27" t="str">
            <v>סבסוד קליטת חומר אורגני מופרד במקור</v>
          </cell>
          <cell r="C27" t="str">
            <v>לא באיו"ש</v>
          </cell>
          <cell r="D27" t="str">
            <v>פיתוח - תמיכות</v>
          </cell>
          <cell r="E27" t="str">
            <v>פיתוח</v>
          </cell>
          <cell r="F27">
            <v>506483</v>
          </cell>
        </row>
        <row r="28">
          <cell r="A28" t="str">
            <v>עידוד שימוש בחומרים ממוחזרים - פסולת בניין</v>
          </cell>
          <cell r="B28" t="str">
            <v>פסולת בניין</v>
          </cell>
          <cell r="C28" t="str">
            <v>לא באיו"ש</v>
          </cell>
          <cell r="D28" t="str">
            <v>פיתוח - תמיכות</v>
          </cell>
          <cell r="E28" t="str">
            <v>פיתוח</v>
          </cell>
          <cell r="F28">
            <v>510286</v>
          </cell>
        </row>
        <row r="29">
          <cell r="A29" t="str">
            <v>פרוייקט כוכב הבית שלנו</v>
          </cell>
          <cell r="B29" t="str">
            <v>חינוך</v>
          </cell>
          <cell r="C29" t="str">
            <v>לא באיו"ש</v>
          </cell>
          <cell r="D29" t="str">
            <v>נוספות - חינוך והסברה</v>
          </cell>
          <cell r="E29" t="str">
            <v>נוספות</v>
          </cell>
          <cell r="F29">
            <v>631800</v>
          </cell>
        </row>
        <row r="30">
          <cell r="A30" t="str">
            <v>פרוייקט ניקוי אסבסט בגליל</v>
          </cell>
          <cell r="B30" t="str">
            <v>טיפול באסבסט</v>
          </cell>
          <cell r="C30" t="str">
            <v>לא באיו"ש</v>
          </cell>
          <cell r="D30" t="str">
            <v>נוספות - אסבסט</v>
          </cell>
          <cell r="E30" t="str">
            <v>נוספות</v>
          </cell>
          <cell r="F30">
            <v>19048411.829999998</v>
          </cell>
        </row>
        <row r="31">
          <cell r="A31" t="str">
            <v>פרויקט יועצים PPP</v>
          </cell>
          <cell r="B31" t="str">
            <v>פרוייקטורים ויועצים</v>
          </cell>
          <cell r="C31" t="str">
            <v>לא באיו"ש</v>
          </cell>
          <cell r="D31" t="str">
            <v>פיתוח - רכש</v>
          </cell>
          <cell r="E31" t="str">
            <v>פיתוח</v>
          </cell>
          <cell r="F31">
            <v>271723.78000000003</v>
          </cell>
        </row>
        <row r="32">
          <cell r="A32" t="str">
            <v>קו"ק כנסים ואירועים</v>
          </cell>
          <cell r="B32" t="str">
            <v>הסברה</v>
          </cell>
          <cell r="C32" t="str">
            <v>לא באיו"ש</v>
          </cell>
          <cell r="D32" t="str">
            <v>פיתוח - רכש</v>
          </cell>
          <cell r="E32" t="str">
            <v>פיתוח</v>
          </cell>
          <cell r="F32">
            <v>239750</v>
          </cell>
        </row>
        <row r="33">
          <cell r="A33" t="str">
            <v>קול קורא רשויות (הטמעת אורח חיים מקיים)</v>
          </cell>
          <cell r="B33" t="str">
            <v>חינוך</v>
          </cell>
          <cell r="C33" t="str">
            <v>לא באיו"ש</v>
          </cell>
          <cell r="D33" t="str">
            <v>פיתוח - תמיכות</v>
          </cell>
          <cell r="E33" t="str">
            <v>פיתוח</v>
          </cell>
          <cell r="F33">
            <v>2869908.2700000009</v>
          </cell>
        </row>
        <row r="34">
          <cell r="A34" t="str">
            <v>קול קורא רשויות (הטמעת אורח חיים מקיים) - איו"ש</v>
          </cell>
          <cell r="B34" t="str">
            <v>חינוך</v>
          </cell>
          <cell r="C34" t="str">
            <v>באיו"ש</v>
          </cell>
          <cell r="D34" t="str">
            <v>כללי - אמצעים חלופיים להטמנה</v>
          </cell>
          <cell r="E34" t="str">
            <v>כללי</v>
          </cell>
          <cell r="F34">
            <v>101164.75</v>
          </cell>
        </row>
        <row r="35">
          <cell r="A35" t="str">
            <v>רו"ח לחוק הצמיגים</v>
          </cell>
          <cell r="B35" t="str">
            <v>בקרה</v>
          </cell>
          <cell r="C35" t="str">
            <v>לא באיו"ש</v>
          </cell>
          <cell r="D35" t="str">
            <v>פיתוח - רכש</v>
          </cell>
          <cell r="E35" t="str">
            <v>פיתוח</v>
          </cell>
          <cell r="F35">
            <v>20526.43</v>
          </cell>
        </row>
        <row r="36">
          <cell r="A36" t="str">
            <v>רכישת קומפוסטרים יישוביים 2012</v>
          </cell>
          <cell r="B36" t="str">
            <v>קומפסוטציה יישובית</v>
          </cell>
          <cell r="C36" t="str">
            <v>לא באיו"ש</v>
          </cell>
          <cell r="D36" t="str">
            <v>פיתוח - תמיכות</v>
          </cell>
          <cell r="E36" t="str">
            <v>פיתוח</v>
          </cell>
          <cell r="F36">
            <v>421732</v>
          </cell>
        </row>
        <row r="37">
          <cell r="A37" t="str">
            <v>שינוע פסולת - עיריית אל בירה</v>
          </cell>
          <cell r="B37" t="str">
            <v>פרוייקטים שונים</v>
          </cell>
          <cell r="C37" t="str">
            <v>באיו"ש</v>
          </cell>
          <cell r="D37" t="str">
            <v>כללי - שיקום אתרים</v>
          </cell>
          <cell r="E37" t="str">
            <v>כללי</v>
          </cell>
          <cell r="F37">
            <v>453914.6</v>
          </cell>
        </row>
        <row r="38">
          <cell r="A38" t="str">
            <v>שיקום מפגעי פסולת לרשויות בדירוג סוצ"א נמוך קו"ק שני</v>
          </cell>
          <cell r="B38" t="str">
            <v>פסולת בניין</v>
          </cell>
          <cell r="C38" t="str">
            <v>לא באיו"ש</v>
          </cell>
          <cell r="D38" t="str">
            <v>פיתוח - תמיכות</v>
          </cell>
          <cell r="E38" t="str">
            <v>פיתוח</v>
          </cell>
          <cell r="F38">
            <v>58178</v>
          </cell>
        </row>
        <row r="39">
          <cell r="A39" t="str">
            <v>שיקום נחל הקישון</v>
          </cell>
          <cell r="B39" t="str">
            <v>ניקוי הקישון</v>
          </cell>
          <cell r="C39" t="str">
            <v>לא באיו"ש</v>
          </cell>
          <cell r="D39" t="str">
            <v>פיתוח - רכש</v>
          </cell>
          <cell r="E39" t="str">
            <v>פיתוח</v>
          </cell>
          <cell r="F39">
            <v>10000000</v>
          </cell>
        </row>
        <row r="40">
          <cell r="A40" t="str">
            <v>שיקום נחלים - תוכניות חינוכיות</v>
          </cell>
          <cell r="B40" t="str">
            <v>חינוך</v>
          </cell>
          <cell r="C40" t="str">
            <v>לא באיו"ש</v>
          </cell>
          <cell r="D40" t="str">
            <v>נוספות - חינוך והסברה</v>
          </cell>
          <cell r="E40" t="str">
            <v>נוספות</v>
          </cell>
          <cell r="F40">
            <v>316793.39</v>
          </cell>
        </row>
        <row r="41">
          <cell r="A41" t="str">
            <v>שירות אזרחי במגזר הבדואי</v>
          </cell>
          <cell r="B41" t="str">
            <v>חינוך</v>
          </cell>
          <cell r="C41" t="str">
            <v>לא באיו"ש</v>
          </cell>
          <cell r="D41" t="str">
            <v>נוספות - מגזרים מוחלשים</v>
          </cell>
          <cell r="E41" t="str">
            <v>נוספות</v>
          </cell>
          <cell r="F41">
            <v>271788.13</v>
          </cell>
        </row>
        <row r="42">
          <cell r="A42" t="str">
            <v>שרות לאומי מגזר הבדואי במחוז דרום</v>
          </cell>
          <cell r="B42" t="str">
            <v>בדואים</v>
          </cell>
          <cell r="C42" t="str">
            <v>לא באיו"ש</v>
          </cell>
          <cell r="D42" t="str">
            <v>נוספות - חינוך והסברה</v>
          </cell>
          <cell r="E42" t="str">
            <v>נוספות</v>
          </cell>
          <cell r="F42">
            <v>150862.18</v>
          </cell>
        </row>
        <row r="43">
          <cell r="A43" t="str">
            <v>תוכנית חינוכית - שמירה על הכנרת</v>
          </cell>
          <cell r="B43" t="str">
            <v>חינוך</v>
          </cell>
          <cell r="C43" t="str">
            <v>לא באיו"ש</v>
          </cell>
          <cell r="D43" t="str">
            <v>נוספות - חינוך והסברה</v>
          </cell>
          <cell r="E43" t="str">
            <v>נוספות</v>
          </cell>
          <cell r="F43">
            <v>49889</v>
          </cell>
        </row>
        <row r="44">
          <cell r="A44" t="str">
            <v>תשלום משכורות</v>
          </cell>
          <cell r="B44" t="str">
            <v>(חסר)</v>
          </cell>
          <cell r="C44" t="str">
            <v>לא באיו"ש</v>
          </cell>
          <cell r="D44" t="str">
            <v>(חסר)</v>
          </cell>
          <cell r="E44" t="str">
            <v>(חסר)</v>
          </cell>
          <cell r="F44">
            <v>1083122.71</v>
          </cell>
        </row>
        <row r="45">
          <cell r="A45" t="str">
            <v>(סה"כ)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87449443.50999999</v>
          </cell>
        </row>
        <row r="46">
          <cell r="A46">
            <v>0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</row>
        <row r="47">
          <cell r="A47" t="str">
            <v>Selection Status: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</row>
        <row r="48">
          <cell r="A48" t="str">
            <v>סוג תנועה: הוצאה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</row>
        <row r="49">
          <cell r="A49" t="str">
            <v>מקור תקציבי: קרן הניקיון חשבון הטמנה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</row>
        <row r="50">
          <cell r="A50" t="str">
            <v>חודש התשלום: 2016-01, 2016-02, 2016-03, 2016-04, 2016-05, 2016-06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ישיבות הנהלה"/>
      <sheetName val="גיליון1"/>
    </sheetNames>
    <sheetDataSet>
      <sheetData sheetId="0">
        <row r="11">
          <cell r="F11">
            <v>201500</v>
          </cell>
        </row>
      </sheetData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גיליון2"/>
    </sheetNames>
    <sheetDataSet>
      <sheetData sheetId="0">
        <row r="24">
          <cell r="G24">
            <v>123942000</v>
          </cell>
        </row>
      </sheetData>
    </sheetDataSet>
  </externalBook>
</externalLink>
</file>

<file path=xl/tables/table1.xml><?xml version="1.0" encoding="utf-8"?>
<table xmlns="http://schemas.openxmlformats.org/spreadsheetml/2006/main" id="5" name="טבלה5" displayName="טבלה5" ref="A3:B44" totalsRowShown="0" headerRowDxfId="47" headerRowBorderDxfId="46" tableBorderDxfId="45" totalsRowBorderDxfId="44">
  <autoFilter ref="A3:B44"/>
  <sortState ref="A4:B47">
    <sortCondition descending="1" ref="B3:B47"/>
  </sortState>
  <tableColumns count="2">
    <tableColumn id="1" name="משימת תקציב" dataDxfId="43"/>
    <tableColumn id="19" name="ס&quot;ה תקציב הפרוייט" dataDxfId="42" dataCellStyle="Comma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טבלה6" displayName="טבלה6" ref="A3:B10" totalsRowShown="0">
  <autoFilter ref="A3:B10"/>
  <sortState ref="A4:B10">
    <sortCondition descending="1" ref="B3:B10"/>
  </sortState>
  <tableColumns count="2">
    <tableColumn id="1" name="משימת תקציב"/>
    <tableColumn id="19" name="ס&quot;ה תקציב הפרוייט" dataDxfId="41" dataCellStyle="Comma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טבלה2" displayName="טבלה2" ref="A3:M26" totalsRowShown="0">
  <autoFilter ref="A3:M26"/>
  <sortState ref="A4:M26">
    <sortCondition descending="1" ref="M3:M26"/>
  </sortState>
  <tableColumns count="13">
    <tableColumn id="1" name="משימת תקציב" dataDxfId="40"/>
    <tableColumn id="5" name="נושא משימת תקציב" dataDxfId="39"/>
    <tableColumn id="6" name="2008" dataDxfId="38"/>
    <tableColumn id="7" name="2009" dataDxfId="37"/>
    <tableColumn id="8" name="2010" dataDxfId="36"/>
    <tableColumn id="9" name="2011" dataDxfId="35"/>
    <tableColumn id="10" name="2012" dataDxfId="34"/>
    <tableColumn id="11" name="2013" dataDxfId="33"/>
    <tableColumn id="12" name="2014" dataDxfId="32"/>
    <tableColumn id="13" name="2015" dataDxfId="31"/>
    <tableColumn id="14" name="חצי שנת 2016" dataDxfId="30"/>
    <tableColumn id="15" name="דצמבר 2016 (מצטבר)" dataDxfId="29"/>
    <tableColumn id="19" name="ס&quot;ה תקציב הפרוייט" dataDxfId="28" dataCellStyle="Comma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8" name="טבלה8" displayName="טבלה8" ref="A3:C8" totalsRowCount="1">
  <autoFilter ref="A3:C7"/>
  <sortState ref="A4:B7">
    <sortCondition descending="1" ref="B3:B7"/>
  </sortState>
  <tableColumns count="3">
    <tableColumn id="1" name="משימת תקציב"/>
    <tableColumn id="19" name="ס&quot;ה תקציב הפרוייט" totalsRowFunction="custom" dataDxfId="27" totalsRowDxfId="26" dataCellStyle="Comma">
      <totalsRowFormula>SUM(B4:B7)</totalsRowFormula>
    </tableColumn>
    <tableColumn id="2" name="פירוט הרשויות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טבלה7" displayName="טבלה7" ref="A3:B7" totalsRowShown="0" headerRowDxfId="25" headerRowBorderDxfId="24" tableBorderDxfId="23" totalsRowBorderDxfId="22">
  <autoFilter ref="A3:B7"/>
  <tableColumns count="2">
    <tableColumn id="1" name="משימת תקציב" dataDxfId="21"/>
    <tableColumn id="19" name="ס&quot;ה תקציב הפרוייט" dataDxfId="20" dataCellStyle="Comma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3" name="טבלה3" displayName="טבלה3" ref="A3:B9" totalsRowShown="0" headerRowDxfId="19" headerRowBorderDxfId="18" tableBorderDxfId="17" totalsRowBorderDxfId="16">
  <autoFilter ref="A3:B9"/>
  <tableColumns count="2">
    <tableColumn id="1" name="משימת תקציב" dataDxfId="15"/>
    <tableColumn id="19" name="ס&quot;ה תקציב הפרוייט" dataDxfId="14" dataCellStyle="Comma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4" name="טבלה4" displayName="טבלה4" ref="A3:B12" totalsRowCount="1" headerRowDxfId="13">
  <autoFilter ref="A3:B11"/>
  <tableColumns count="2">
    <tableColumn id="1" name="משימת תקציב" dataDxfId="12"/>
    <tableColumn id="19" name="ס&quot;ה תקציב הפרוייט" totalsRowFunction="custom" dataDxfId="11" totalsRowDxfId="10" dataCellStyle="Comma">
      <totalsRowFormula>SUM(B4:B11)</totalsRow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" name="טבלה1" displayName="טבלה1" ref="A3:B39" totalsRowShown="0" headerRowDxfId="9" headerRowBorderDxfId="8" tableBorderDxfId="7" totalsRowBorderDxfId="6">
  <autoFilter ref="A3:B39"/>
  <sortState ref="A4:B39">
    <sortCondition descending="1" ref="B3:B39"/>
  </sortState>
  <tableColumns count="2">
    <tableColumn id="1" name="משימת תקציב" dataDxfId="5"/>
    <tableColumn id="19" name="ס&quot;ה תקציב הפרוייט" dataDxfId="4" dataCellStyle="Comma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טבלה9" displayName="טבלה9" ref="A3:B9" totalsRowCount="1">
  <autoFilter ref="A3:B8"/>
  <tableColumns count="2">
    <tableColumn id="1" name="משימת תקציב"/>
    <tableColumn id="19" name="ס&quot;ה תקציב הפרוייט" totalsRowFunction="custom" dataDxfId="3" dataCellStyle="Comma">
      <totalsRowFormula>SUM(B4:B8)</totalsRow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טבלה10" displayName="טבלה10" ref="A3:B9" totalsRowCount="1">
  <autoFilter ref="A3:B8"/>
  <tableColumns count="2">
    <tableColumn id="1" name="משימת תקציב"/>
    <tableColumn id="19" name="ס&quot;ה תקציב הפרוייט" totalsRowFunction="custom" dataDxfId="2" totalsRowDxfId="1" dataCellStyle="Comma">
      <totalsRowFormula>SUM(B4:B8)</totalsRow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טבלה11" displayName="טבלה11" ref="A3:D9" totalsRowShown="0">
  <autoFilter ref="A3:D9"/>
  <tableColumns count="4">
    <tableColumn id="1" name="משימת תקציב"/>
    <tableColumn id="2" name="סוג מטרות המשימה"/>
    <tableColumn id="3" name="מטרות המשימה"/>
    <tableColumn id="19" name="ס&quot;ה תקציב הפרוייט" dataDxfId="0" dataCellStyle="Comm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3:BF229"/>
  <sheetViews>
    <sheetView rightToLeft="1" topLeftCell="A3" zoomScaleNormal="100" workbookViewId="0">
      <pane xSplit="1" ySplit="3" topLeftCell="B6" activePane="bottomRight" state="frozen"/>
      <selection activeCell="A3" sqref="A3"/>
      <selection pane="topRight" activeCell="B3" sqref="B3"/>
      <selection pane="bottomLeft" activeCell="A6" sqref="A6"/>
      <selection pane="bottomRight" activeCell="A83" sqref="A83"/>
    </sheetView>
  </sheetViews>
  <sheetFormatPr defaultRowHeight="15.75"/>
  <cols>
    <col min="1" max="1" width="59.125" style="94" bestFit="1" customWidth="1"/>
    <col min="2" max="2" width="17.75" style="94" bestFit="1" customWidth="1"/>
    <col min="3" max="3" width="21.625" style="94" bestFit="1" customWidth="1"/>
    <col min="4" max="4" width="13.625" style="94" bestFit="1" customWidth="1"/>
    <col min="5" max="5" width="27.625" style="94" bestFit="1" customWidth="1"/>
    <col min="6" max="6" width="16.5" style="154" customWidth="1"/>
    <col min="7" max="7" width="8.5" style="94" customWidth="1"/>
    <col min="8" max="8" width="10" style="94" customWidth="1"/>
    <col min="9" max="9" width="11" style="94" customWidth="1"/>
    <col min="10" max="14" width="12.125" style="94" customWidth="1"/>
    <col min="15" max="15" width="11" style="94" customWidth="1"/>
    <col min="16" max="16" width="17.375" style="94" customWidth="1"/>
    <col min="17" max="17" width="9.625" style="94" customWidth="1"/>
    <col min="18" max="18" width="13.625" style="147" customWidth="1"/>
    <col min="19" max="19" width="11.375" style="94" customWidth="1"/>
    <col min="20" max="20" width="15.75" style="147" customWidth="1"/>
    <col min="21" max="21" width="12.75" style="94" customWidth="1"/>
    <col min="22" max="22" width="8.875" style="147" customWidth="1"/>
    <col min="23" max="23" width="10.375" style="94" customWidth="1"/>
    <col min="24" max="24" width="10.25" style="94" customWidth="1"/>
    <col min="25" max="25" width="13.75" style="94" customWidth="1"/>
    <col min="26" max="26" width="14.625" style="94" customWidth="1"/>
    <col min="27" max="27" width="9" style="94" customWidth="1"/>
    <col min="28" max="34" width="8.625" style="147" customWidth="1"/>
    <col min="35" max="35" width="8.625" style="148" customWidth="1"/>
    <col min="36" max="36" width="8.625" style="147" customWidth="1"/>
    <col min="37" max="51" width="8" style="94" customWidth="1"/>
    <col min="52" max="16384" width="9" style="94"/>
  </cols>
  <sheetData>
    <row r="3" spans="1:37" ht="15.75" customHeight="1">
      <c r="A3" s="89"/>
      <c r="B3" s="89"/>
      <c r="C3" s="89"/>
      <c r="D3" s="89"/>
      <c r="E3" s="89"/>
      <c r="F3" s="90" t="s">
        <v>700</v>
      </c>
      <c r="G3" s="91"/>
      <c r="H3" s="91"/>
      <c r="I3" s="91"/>
      <c r="J3" s="91"/>
      <c r="K3" s="91"/>
      <c r="L3" s="91"/>
      <c r="M3" s="92" t="s">
        <v>0</v>
      </c>
      <c r="N3" s="91"/>
      <c r="O3" s="91"/>
      <c r="P3" s="93"/>
      <c r="Q3" s="216" t="s">
        <v>1</v>
      </c>
      <c r="R3" s="216" t="s">
        <v>2</v>
      </c>
      <c r="S3" s="216" t="s">
        <v>701</v>
      </c>
      <c r="T3" s="216" t="s">
        <v>702</v>
      </c>
      <c r="U3" s="216" t="s">
        <v>703</v>
      </c>
      <c r="V3" s="216" t="s">
        <v>704</v>
      </c>
      <c r="W3" s="216" t="s">
        <v>705</v>
      </c>
      <c r="X3" s="216" t="s">
        <v>706</v>
      </c>
      <c r="Y3" s="217" t="s">
        <v>707</v>
      </c>
      <c r="Z3" s="216" t="s">
        <v>3</v>
      </c>
      <c r="AA3" s="218" t="s">
        <v>4</v>
      </c>
      <c r="AB3" s="213" t="s">
        <v>5</v>
      </c>
      <c r="AC3" s="213" t="s">
        <v>6</v>
      </c>
      <c r="AD3" s="213" t="s">
        <v>7</v>
      </c>
      <c r="AE3" s="213" t="s">
        <v>8</v>
      </c>
      <c r="AF3" s="213" t="s">
        <v>9</v>
      </c>
      <c r="AG3" s="213" t="s">
        <v>10</v>
      </c>
      <c r="AH3" s="213" t="s">
        <v>11</v>
      </c>
      <c r="AI3" s="213" t="s">
        <v>12</v>
      </c>
      <c r="AJ3" s="219" t="s">
        <v>13</v>
      </c>
    </row>
    <row r="4" spans="1:37" ht="26.25" customHeight="1">
      <c r="A4" s="89"/>
      <c r="B4" s="89"/>
      <c r="C4" s="89"/>
      <c r="D4" s="89"/>
      <c r="E4" s="89"/>
      <c r="F4" s="89"/>
      <c r="G4" s="95" t="s">
        <v>14</v>
      </c>
      <c r="H4" s="95" t="s">
        <v>15</v>
      </c>
      <c r="I4" s="95" t="s">
        <v>16</v>
      </c>
      <c r="J4" s="95" t="s">
        <v>17</v>
      </c>
      <c r="K4" s="95" t="s">
        <v>18</v>
      </c>
      <c r="L4" s="95" t="s">
        <v>19</v>
      </c>
      <c r="M4" s="95" t="s">
        <v>20</v>
      </c>
      <c r="N4" s="95" t="s">
        <v>21</v>
      </c>
      <c r="O4" s="95"/>
      <c r="P4" s="95" t="s">
        <v>22</v>
      </c>
      <c r="Q4" s="216"/>
      <c r="R4" s="216"/>
      <c r="S4" s="216"/>
      <c r="T4" s="216"/>
      <c r="U4" s="216"/>
      <c r="V4" s="216"/>
      <c r="W4" s="216"/>
      <c r="X4" s="216"/>
      <c r="Y4" s="217"/>
      <c r="Z4" s="216"/>
      <c r="AA4" s="218"/>
      <c r="AB4" s="214"/>
      <c r="AC4" s="214"/>
      <c r="AD4" s="214"/>
      <c r="AE4" s="214"/>
      <c r="AF4" s="214"/>
      <c r="AG4" s="214"/>
      <c r="AH4" s="214"/>
      <c r="AI4" s="214"/>
      <c r="AJ4" s="219"/>
    </row>
    <row r="5" spans="1:37" ht="35.25" customHeight="1">
      <c r="A5" s="96" t="s">
        <v>23</v>
      </c>
      <c r="B5" s="96" t="s">
        <v>24</v>
      </c>
      <c r="C5" s="96" t="s">
        <v>25</v>
      </c>
      <c r="D5" s="96" t="s">
        <v>26</v>
      </c>
      <c r="E5" s="96" t="s">
        <v>27</v>
      </c>
      <c r="F5" s="97" t="s">
        <v>28</v>
      </c>
      <c r="G5" s="98" t="s">
        <v>708</v>
      </c>
      <c r="H5" s="98" t="s">
        <v>708</v>
      </c>
      <c r="I5" s="98" t="s">
        <v>708</v>
      </c>
      <c r="J5" s="98" t="s">
        <v>708</v>
      </c>
      <c r="K5" s="98" t="s">
        <v>708</v>
      </c>
      <c r="L5" s="98" t="s">
        <v>708</v>
      </c>
      <c r="M5" s="98" t="s">
        <v>708</v>
      </c>
      <c r="N5" s="98" t="s">
        <v>708</v>
      </c>
      <c r="O5" s="99">
        <v>42522</v>
      </c>
      <c r="P5" s="99" t="s">
        <v>29</v>
      </c>
      <c r="Q5" s="216"/>
      <c r="R5" s="216"/>
      <c r="S5" s="216"/>
      <c r="T5" s="216"/>
      <c r="U5" s="216"/>
      <c r="V5" s="216"/>
      <c r="W5" s="216"/>
      <c r="X5" s="216"/>
      <c r="Y5" s="217" t="s">
        <v>709</v>
      </c>
      <c r="Z5" s="216"/>
      <c r="AA5" s="218"/>
      <c r="AB5" s="215"/>
      <c r="AC5" s="215"/>
      <c r="AD5" s="215"/>
      <c r="AE5" s="215"/>
      <c r="AF5" s="215"/>
      <c r="AG5" s="215"/>
      <c r="AH5" s="215"/>
      <c r="AI5" s="215"/>
      <c r="AJ5" s="219"/>
    </row>
    <row r="6" spans="1:37" ht="15.75" hidden="1" customHeight="1">
      <c r="A6" s="95" t="s">
        <v>30</v>
      </c>
      <c r="B6" s="95" t="s">
        <v>31</v>
      </c>
      <c r="C6" s="95" t="s">
        <v>32</v>
      </c>
      <c r="D6" s="95" t="s">
        <v>33</v>
      </c>
      <c r="E6" s="100" t="s">
        <v>34</v>
      </c>
      <c r="F6" s="101">
        <v>0</v>
      </c>
      <c r="G6" s="102" t="s">
        <v>35</v>
      </c>
      <c r="H6" s="102" t="s">
        <v>35</v>
      </c>
      <c r="I6" s="102" t="s">
        <v>35</v>
      </c>
      <c r="J6" s="102" t="s">
        <v>35</v>
      </c>
      <c r="K6" s="102" t="s">
        <v>35</v>
      </c>
      <c r="L6" s="102" t="s">
        <v>35</v>
      </c>
      <c r="M6" s="102" t="s">
        <v>35</v>
      </c>
      <c r="N6" s="102">
        <v>48331.62</v>
      </c>
      <c r="O6" s="102">
        <f>VLOOKUP(A6,'[1]ינואר עד יוני 2016'!A:F,6,0)</f>
        <v>15974.01</v>
      </c>
      <c r="P6" s="102">
        <v>15974.01</v>
      </c>
      <c r="Q6" s="102">
        <f>SUM(G6:P6)/1000-O6/1000</f>
        <v>64.305630000000008</v>
      </c>
      <c r="R6" s="102">
        <v>0</v>
      </c>
      <c r="S6" s="102">
        <v>0</v>
      </c>
      <c r="T6" s="102">
        <f>Q6+S6</f>
        <v>64.305630000000008</v>
      </c>
      <c r="U6" s="102">
        <f>VLOOKUP(A6,'[1]16'!B:W,22,0)</f>
        <v>65</v>
      </c>
      <c r="V6" s="102">
        <v>0</v>
      </c>
      <c r="W6" s="102">
        <f>U6+V6</f>
        <v>65</v>
      </c>
      <c r="X6" s="102">
        <f>W6-T6</f>
        <v>0.69436999999999216</v>
      </c>
      <c r="Y6" s="102">
        <v>0</v>
      </c>
      <c r="Z6" s="102">
        <f>Y6+S6</f>
        <v>0</v>
      </c>
      <c r="AA6" s="102"/>
      <c r="AB6" s="102">
        <v>0</v>
      </c>
      <c r="AC6" s="102">
        <f>VLOOKUP(A6,'[1]16'!B:AL,30,0)</f>
        <v>0</v>
      </c>
      <c r="AD6" s="102">
        <v>0</v>
      </c>
      <c r="AE6" s="102">
        <v>0</v>
      </c>
      <c r="AF6" s="102">
        <v>0</v>
      </c>
      <c r="AG6" s="102">
        <v>0</v>
      </c>
      <c r="AH6" s="102">
        <v>0</v>
      </c>
      <c r="AI6" s="102">
        <v>0</v>
      </c>
      <c r="AJ6" s="102">
        <f>SUM(AB6:AI6)</f>
        <v>0</v>
      </c>
      <c r="AK6" s="103">
        <f>AJ6-Z6</f>
        <v>0</v>
      </c>
    </row>
    <row r="7" spans="1:37" ht="15.75" customHeight="1">
      <c r="A7" s="95" t="s">
        <v>36</v>
      </c>
      <c r="B7" s="95" t="s">
        <v>37</v>
      </c>
      <c r="C7" s="95" t="s">
        <v>38</v>
      </c>
      <c r="D7" s="95" t="s">
        <v>33</v>
      </c>
      <c r="E7" s="95" t="s">
        <v>39</v>
      </c>
      <c r="F7" s="101">
        <v>0</v>
      </c>
      <c r="G7" s="102" t="s">
        <v>35</v>
      </c>
      <c r="H7" s="102" t="s">
        <v>35</v>
      </c>
      <c r="I7" s="102">
        <v>923801.32</v>
      </c>
      <c r="J7" s="102">
        <v>1952003.2799999998</v>
      </c>
      <c r="K7" s="102">
        <v>1531573.5700000005</v>
      </c>
      <c r="L7" s="102">
        <v>1859630.2799999996</v>
      </c>
      <c r="M7" s="102">
        <v>1884994.0499999991</v>
      </c>
      <c r="N7" s="102">
        <v>925793.42999999993</v>
      </c>
      <c r="O7" s="102">
        <f>VLOOKUP(A7,'[1]ינואר עד יוני 2016'!A:F,6,0)</f>
        <v>124566.76999999999</v>
      </c>
      <c r="P7" s="102">
        <v>181828.55</v>
      </c>
      <c r="Q7" s="102">
        <f t="shared" ref="Q7:Q70" si="0">SUM(G7:P7)/1000-O7/1000</f>
        <v>9259.6244799999986</v>
      </c>
      <c r="R7" s="102">
        <v>794184.98999999987</v>
      </c>
      <c r="S7" s="102">
        <f t="shared" ref="S7:S67" si="1">R7/1000</f>
        <v>794.18498999999986</v>
      </c>
      <c r="T7" s="102">
        <f>Q7+S7</f>
        <v>10053.809469999998</v>
      </c>
      <c r="U7" s="102">
        <f>VLOOKUP(A7,'[1]16'!B:W,22,0)</f>
        <v>10760.663860000001</v>
      </c>
      <c r="V7" s="102">
        <v>0</v>
      </c>
      <c r="W7" s="102">
        <f t="shared" ref="W7:W8" si="2">U7+V7</f>
        <v>10760.663860000001</v>
      </c>
      <c r="X7" s="102">
        <f>W7-T7</f>
        <v>706.85439000000224</v>
      </c>
      <c r="Y7" s="102"/>
      <c r="Z7" s="102">
        <f>Y7+S7</f>
        <v>794.18498999999986</v>
      </c>
      <c r="AA7" s="102"/>
      <c r="AB7" s="102">
        <v>794</v>
      </c>
      <c r="AC7" s="102">
        <f>VLOOKUP(A7,'[1]16'!B:AL,30,0)</f>
        <v>0</v>
      </c>
      <c r="AD7" s="102">
        <v>0</v>
      </c>
      <c r="AE7" s="102">
        <v>0</v>
      </c>
      <c r="AF7" s="102">
        <v>0</v>
      </c>
      <c r="AG7" s="102">
        <v>0</v>
      </c>
      <c r="AH7" s="102">
        <v>0</v>
      </c>
      <c r="AI7" s="102">
        <v>0</v>
      </c>
      <c r="AJ7" s="102">
        <f t="shared" ref="AJ7:AJ70" si="3">SUM(AB7:AI7)</f>
        <v>794</v>
      </c>
      <c r="AK7" s="103">
        <f t="shared" ref="AK7:AK70" si="4">AJ7-Z7</f>
        <v>-0.18498999999985699</v>
      </c>
    </row>
    <row r="8" spans="1:37" ht="15.75" hidden="1" customHeight="1">
      <c r="A8" s="95" t="s">
        <v>40</v>
      </c>
      <c r="B8" s="95" t="s">
        <v>31</v>
      </c>
      <c r="C8" s="95" t="s">
        <v>32</v>
      </c>
      <c r="D8" s="95" t="s">
        <v>33</v>
      </c>
      <c r="E8" s="95" t="s">
        <v>34</v>
      </c>
      <c r="F8" s="101">
        <v>0</v>
      </c>
      <c r="G8" s="102" t="s">
        <v>35</v>
      </c>
      <c r="H8" s="104">
        <v>36355.86</v>
      </c>
      <c r="I8" s="102">
        <v>231208.55</v>
      </c>
      <c r="J8" s="102">
        <v>108124.62999999998</v>
      </c>
      <c r="K8" s="102">
        <v>248092.70999999988</v>
      </c>
      <c r="L8" s="102">
        <v>264728.74999999994</v>
      </c>
      <c r="M8" s="102">
        <v>91662.400000000009</v>
      </c>
      <c r="N8" s="102">
        <v>104919.12999999999</v>
      </c>
      <c r="O8" s="102"/>
      <c r="P8" s="102" t="s">
        <v>35</v>
      </c>
      <c r="Q8" s="102">
        <f t="shared" si="0"/>
        <v>1085.0920299999998</v>
      </c>
      <c r="R8" s="102">
        <v>1316.25</v>
      </c>
      <c r="S8" s="102">
        <f t="shared" si="1"/>
        <v>1.3162499999999999</v>
      </c>
      <c r="T8" s="102">
        <f>Q8+S8</f>
        <v>1086.4082799999999</v>
      </c>
      <c r="U8" s="102">
        <f>VLOOKUP(A8,'[1]16'!B:W,22,0)</f>
        <v>2816.8753699999997</v>
      </c>
      <c r="V8" s="102">
        <v>0</v>
      </c>
      <c r="W8" s="102">
        <f t="shared" si="2"/>
        <v>2816.8753699999997</v>
      </c>
      <c r="X8" s="102">
        <f t="shared" ref="X8:X71" si="5">W8-T8</f>
        <v>1730.4670899999999</v>
      </c>
      <c r="Y8" s="105">
        <f>VLOOKUP(A8,'[1]16'!B:AK,25,0)</f>
        <v>750</v>
      </c>
      <c r="Z8" s="102">
        <f>Y8+S8</f>
        <v>751.31624999999997</v>
      </c>
      <c r="AA8" s="102"/>
      <c r="AB8" s="102">
        <v>250</v>
      </c>
      <c r="AC8" s="102">
        <f>VLOOKUP(A8,'[1]16'!B:AL,30,0)</f>
        <v>250</v>
      </c>
      <c r="AD8" s="102">
        <v>251</v>
      </c>
      <c r="AE8" s="102">
        <v>0</v>
      </c>
      <c r="AF8" s="102">
        <v>0</v>
      </c>
      <c r="AG8" s="102">
        <v>0</v>
      </c>
      <c r="AH8" s="102">
        <v>0</v>
      </c>
      <c r="AI8" s="102">
        <v>0</v>
      </c>
      <c r="AJ8" s="102">
        <f t="shared" si="3"/>
        <v>751</v>
      </c>
      <c r="AK8" s="103">
        <f t="shared" si="4"/>
        <v>-0.31624999999996817</v>
      </c>
    </row>
    <row r="9" spans="1:37" ht="15.75" customHeight="1">
      <c r="A9" s="95" t="s">
        <v>41</v>
      </c>
      <c r="B9" s="95" t="s">
        <v>37</v>
      </c>
      <c r="C9" s="95" t="s">
        <v>38</v>
      </c>
      <c r="D9" s="95" t="s">
        <v>33</v>
      </c>
      <c r="E9" s="95" t="s">
        <v>39</v>
      </c>
      <c r="F9" s="101">
        <v>0</v>
      </c>
      <c r="G9" s="102" t="s">
        <v>35</v>
      </c>
      <c r="H9" s="102" t="s">
        <v>35</v>
      </c>
      <c r="I9" s="102" t="s">
        <v>35</v>
      </c>
      <c r="J9" s="102" t="s">
        <v>35</v>
      </c>
      <c r="K9" s="102" t="s">
        <v>35</v>
      </c>
      <c r="L9" s="102" t="s">
        <v>35</v>
      </c>
      <c r="M9" s="102" t="s">
        <v>35</v>
      </c>
      <c r="N9" s="102" t="s">
        <v>35</v>
      </c>
      <c r="O9" s="102"/>
      <c r="P9" s="102" t="s">
        <v>35</v>
      </c>
      <c r="Q9" s="102">
        <f t="shared" si="0"/>
        <v>0</v>
      </c>
      <c r="R9" s="102">
        <v>500000</v>
      </c>
      <c r="S9" s="102">
        <f t="shared" si="1"/>
        <v>500</v>
      </c>
      <c r="T9" s="102">
        <f t="shared" ref="T9:T72" si="6">Q9+S9</f>
        <v>500</v>
      </c>
      <c r="U9" s="102">
        <f>VLOOKUP(A9,'[1]16'!B:W,22,0)</f>
        <v>500</v>
      </c>
      <c r="V9" s="102">
        <v>0</v>
      </c>
      <c r="W9" s="102">
        <f>U9+V9</f>
        <v>500</v>
      </c>
      <c r="X9" s="102">
        <f t="shared" si="5"/>
        <v>0</v>
      </c>
      <c r="Y9" s="102">
        <v>0</v>
      </c>
      <c r="Z9" s="102">
        <f>Y9+S9</f>
        <v>500</v>
      </c>
      <c r="AA9" s="102"/>
      <c r="AB9" s="102">
        <v>500</v>
      </c>
      <c r="AC9" s="102">
        <f>VLOOKUP(A9,'[1]16'!B:AL,30,0)</f>
        <v>0</v>
      </c>
      <c r="AD9" s="102">
        <f>VLOOKUP(A9,'[1]16'!B:AK,31,1)</f>
        <v>0</v>
      </c>
      <c r="AE9" s="102">
        <f>VLOOKUP(A9,'[1]16'!B:AK,32,1)</f>
        <v>0</v>
      </c>
      <c r="AF9" s="102">
        <f>VLOOKUP(A9,'[1]16'!B:AL,33,1)</f>
        <v>0</v>
      </c>
      <c r="AG9" s="102">
        <v>0</v>
      </c>
      <c r="AH9" s="102">
        <v>0</v>
      </c>
      <c r="AI9" s="102">
        <v>0</v>
      </c>
      <c r="AJ9" s="102">
        <f t="shared" si="3"/>
        <v>500</v>
      </c>
      <c r="AK9" s="103">
        <f t="shared" si="4"/>
        <v>0</v>
      </c>
    </row>
    <row r="10" spans="1:37" ht="15.75" hidden="1" customHeight="1">
      <c r="A10" s="95" t="s">
        <v>42</v>
      </c>
      <c r="B10" s="95" t="s">
        <v>31</v>
      </c>
      <c r="C10" s="95" t="s">
        <v>32</v>
      </c>
      <c r="D10" s="95" t="s">
        <v>33</v>
      </c>
      <c r="E10" s="95" t="s">
        <v>34</v>
      </c>
      <c r="F10" s="101">
        <v>0</v>
      </c>
      <c r="G10" s="102" t="s">
        <v>35</v>
      </c>
      <c r="H10" s="102" t="s">
        <v>35</v>
      </c>
      <c r="I10" s="102">
        <v>691056</v>
      </c>
      <c r="J10" s="102">
        <v>5310000</v>
      </c>
      <c r="K10" s="102" t="s">
        <v>35</v>
      </c>
      <c r="L10" s="102" t="s">
        <v>35</v>
      </c>
      <c r="M10" s="102" t="s">
        <v>35</v>
      </c>
      <c r="N10" s="102" t="s">
        <v>35</v>
      </c>
      <c r="O10" s="102"/>
      <c r="P10" s="102" t="s">
        <v>35</v>
      </c>
      <c r="Q10" s="102">
        <f t="shared" si="0"/>
        <v>6001.0559999999996</v>
      </c>
      <c r="R10" s="102">
        <v>0</v>
      </c>
      <c r="S10" s="102">
        <v>0</v>
      </c>
      <c r="T10" s="102">
        <f t="shared" si="6"/>
        <v>6001.0559999999996</v>
      </c>
      <c r="U10" s="102">
        <f>VLOOKUP(A10,'[1]16'!B:W,22,0)</f>
        <v>6001</v>
      </c>
      <c r="V10" s="102">
        <v>0</v>
      </c>
      <c r="W10" s="102">
        <f t="shared" ref="W10:W73" si="7">U10+V10</f>
        <v>6001</v>
      </c>
      <c r="X10" s="102">
        <v>0</v>
      </c>
      <c r="Y10" s="102">
        <v>0</v>
      </c>
      <c r="Z10" s="102">
        <f t="shared" ref="Z10:Z73" si="8">Y10+S10</f>
        <v>0</v>
      </c>
      <c r="AA10" s="102"/>
      <c r="AB10" s="102">
        <v>0</v>
      </c>
      <c r="AC10" s="102">
        <f>VLOOKUP(A10,'[1]16'!B:AL,30,0)</f>
        <v>0</v>
      </c>
      <c r="AD10" s="102">
        <f>VLOOKUP(A10,'[1]16'!B:AK,31,1)</f>
        <v>0</v>
      </c>
      <c r="AE10" s="102">
        <f>VLOOKUP(A10,'[1]16'!B:AK,32,1)</f>
        <v>0</v>
      </c>
      <c r="AF10" s="102">
        <f>VLOOKUP(A10,'[1]16'!B:AL,33,1)</f>
        <v>0</v>
      </c>
      <c r="AG10" s="102">
        <v>0</v>
      </c>
      <c r="AH10" s="102">
        <v>0</v>
      </c>
      <c r="AI10" s="102">
        <v>0</v>
      </c>
      <c r="AJ10" s="102">
        <f t="shared" si="3"/>
        <v>0</v>
      </c>
      <c r="AK10" s="103">
        <f t="shared" si="4"/>
        <v>0</v>
      </c>
    </row>
    <row r="11" spans="1:37" ht="15.75" hidden="1" customHeight="1">
      <c r="A11" s="95" t="s">
        <v>43</v>
      </c>
      <c r="B11" s="95" t="s">
        <v>31</v>
      </c>
      <c r="C11" s="95" t="s">
        <v>32</v>
      </c>
      <c r="D11" s="95" t="s">
        <v>33</v>
      </c>
      <c r="E11" s="95" t="s">
        <v>44</v>
      </c>
      <c r="F11" s="101">
        <v>0</v>
      </c>
      <c r="G11" s="102" t="s">
        <v>35</v>
      </c>
      <c r="H11" s="102" t="s">
        <v>35</v>
      </c>
      <c r="I11" s="102" t="s">
        <v>35</v>
      </c>
      <c r="J11" s="102" t="s">
        <v>35</v>
      </c>
      <c r="K11" s="102" t="s">
        <v>35</v>
      </c>
      <c r="L11" s="102">
        <v>1000000</v>
      </c>
      <c r="M11" s="102" t="s">
        <v>35</v>
      </c>
      <c r="N11" s="102" t="s">
        <v>35</v>
      </c>
      <c r="O11" s="102"/>
      <c r="P11" s="102" t="s">
        <v>35</v>
      </c>
      <c r="Q11" s="102">
        <f t="shared" si="0"/>
        <v>1000</v>
      </c>
      <c r="R11" s="102">
        <v>0</v>
      </c>
      <c r="S11" s="102">
        <v>0</v>
      </c>
      <c r="T11" s="102">
        <f t="shared" si="6"/>
        <v>1000</v>
      </c>
      <c r="U11" s="102">
        <f>VLOOKUP(A11,'[1]16'!B:W,22,0)</f>
        <v>2000</v>
      </c>
      <c r="V11" s="102">
        <v>0</v>
      </c>
      <c r="W11" s="102">
        <f t="shared" si="7"/>
        <v>2000</v>
      </c>
      <c r="X11" s="102">
        <f t="shared" si="5"/>
        <v>1000</v>
      </c>
      <c r="Y11" s="105">
        <v>1000</v>
      </c>
      <c r="Z11" s="102">
        <f t="shared" si="8"/>
        <v>1000</v>
      </c>
      <c r="AA11" s="102"/>
      <c r="AB11" s="102">
        <v>1000</v>
      </c>
      <c r="AC11" s="102">
        <f>VLOOKUP(A11,'[1]16'!B:AL,30,0)</f>
        <v>0</v>
      </c>
      <c r="AD11" s="102">
        <f>VLOOKUP(A11,'[1]16'!B:AK,31,1)</f>
        <v>0</v>
      </c>
      <c r="AE11" s="102">
        <f>VLOOKUP(A11,'[1]16'!B:AK,32,1)</f>
        <v>0</v>
      </c>
      <c r="AF11" s="102">
        <f>VLOOKUP(A11,'[1]16'!B:AL,33,1)</f>
        <v>0</v>
      </c>
      <c r="AG11" s="102">
        <v>0</v>
      </c>
      <c r="AH11" s="102">
        <v>0</v>
      </c>
      <c r="AI11" s="102">
        <v>0</v>
      </c>
      <c r="AJ11" s="102">
        <f t="shared" si="3"/>
        <v>1000</v>
      </c>
      <c r="AK11" s="103">
        <f t="shared" si="4"/>
        <v>0</v>
      </c>
    </row>
    <row r="12" spans="1:37" ht="15.75" hidden="1" customHeight="1">
      <c r="A12" s="95" t="s">
        <v>45</v>
      </c>
      <c r="B12" s="95" t="s">
        <v>31</v>
      </c>
      <c r="C12" s="95" t="s">
        <v>32</v>
      </c>
      <c r="D12" s="95" t="s">
        <v>33</v>
      </c>
      <c r="E12" s="95" t="s">
        <v>46</v>
      </c>
      <c r="F12" s="101">
        <v>0</v>
      </c>
      <c r="G12" s="102">
        <v>135828</v>
      </c>
      <c r="H12" s="104">
        <v>592051.5</v>
      </c>
      <c r="I12" s="102">
        <v>217616</v>
      </c>
      <c r="J12" s="102">
        <v>183501.56</v>
      </c>
      <c r="K12" s="102">
        <v>1021078.9800000001</v>
      </c>
      <c r="L12" s="102">
        <v>270474.58999999997</v>
      </c>
      <c r="M12" s="102">
        <v>162397.5</v>
      </c>
      <c r="N12" s="102">
        <v>37440</v>
      </c>
      <c r="O12" s="102">
        <f>VLOOKUP(A12,'[1]ינואר עד יוני 2016'!A:F,6,0)</f>
        <v>49140</v>
      </c>
      <c r="P12" s="102">
        <v>98280</v>
      </c>
      <c r="Q12" s="102">
        <f t="shared" si="0"/>
        <v>2718.66813</v>
      </c>
      <c r="R12" s="102">
        <v>1108654.3299999998</v>
      </c>
      <c r="S12" s="102">
        <f t="shared" si="1"/>
        <v>1108.6543299999998</v>
      </c>
      <c r="T12" s="102">
        <f t="shared" si="6"/>
        <v>3827.3224599999999</v>
      </c>
      <c r="U12" s="102">
        <f>VLOOKUP(A12,'[1]16'!B:W,22,0)</f>
        <v>10676.89876</v>
      </c>
      <c r="V12" s="102">
        <v>0</v>
      </c>
      <c r="W12" s="102">
        <f t="shared" si="7"/>
        <v>10676.89876</v>
      </c>
      <c r="X12" s="102">
        <f t="shared" si="5"/>
        <v>6849.5763000000006</v>
      </c>
      <c r="Y12" s="105">
        <f>VLOOKUP(A12,'[1]16'!B:AK,25,0)</f>
        <v>6448</v>
      </c>
      <c r="Z12" s="102">
        <f t="shared" si="8"/>
        <v>7556.6543299999994</v>
      </c>
      <c r="AA12" s="102"/>
      <c r="AB12" s="102">
        <v>4501</v>
      </c>
      <c r="AC12" s="102">
        <v>2500</v>
      </c>
      <c r="AD12" s="102">
        <v>556</v>
      </c>
      <c r="AE12" s="102">
        <f>VLOOKUP(A12,'[1]16'!B:AK,32,1)</f>
        <v>0</v>
      </c>
      <c r="AF12" s="102">
        <f>VLOOKUP(A12,'[1]16'!B:AL,33,1)</f>
        <v>0</v>
      </c>
      <c r="AG12" s="102">
        <v>0</v>
      </c>
      <c r="AH12" s="102">
        <v>0</v>
      </c>
      <c r="AI12" s="102">
        <v>0</v>
      </c>
      <c r="AJ12" s="102">
        <f>SUM(AB12:AI12)</f>
        <v>7557</v>
      </c>
      <c r="AK12" s="103">
        <f t="shared" si="4"/>
        <v>0.34567000000060943</v>
      </c>
    </row>
    <row r="13" spans="1:37" ht="15.75" customHeight="1">
      <c r="A13" s="95" t="s">
        <v>47</v>
      </c>
      <c r="B13" s="95" t="s">
        <v>37</v>
      </c>
      <c r="C13" s="95" t="s">
        <v>38</v>
      </c>
      <c r="D13" s="95" t="s">
        <v>33</v>
      </c>
      <c r="E13" s="95" t="s">
        <v>39</v>
      </c>
      <c r="F13" s="101">
        <v>0</v>
      </c>
      <c r="G13" s="102" t="s">
        <v>35</v>
      </c>
      <c r="H13" s="102" t="s">
        <v>35</v>
      </c>
      <c r="I13" s="102" t="s">
        <v>35</v>
      </c>
      <c r="J13" s="102" t="s">
        <v>35</v>
      </c>
      <c r="K13" s="102" t="s">
        <v>35</v>
      </c>
      <c r="L13" s="102" t="s">
        <v>35</v>
      </c>
      <c r="M13" s="102">
        <v>100000</v>
      </c>
      <c r="N13" s="102">
        <v>150000</v>
      </c>
      <c r="O13" s="102"/>
      <c r="P13" s="102" t="s">
        <v>35</v>
      </c>
      <c r="Q13" s="102">
        <f t="shared" si="0"/>
        <v>250</v>
      </c>
      <c r="R13" s="102">
        <v>0</v>
      </c>
      <c r="S13" s="102">
        <v>0</v>
      </c>
      <c r="T13" s="102">
        <f t="shared" si="6"/>
        <v>250</v>
      </c>
      <c r="U13" s="102">
        <f>VLOOKUP(A13,'[1]16'!B:W,22,0)</f>
        <v>250</v>
      </c>
      <c r="V13" s="102">
        <v>0</v>
      </c>
      <c r="W13" s="102">
        <f t="shared" si="7"/>
        <v>250</v>
      </c>
      <c r="X13" s="102">
        <f t="shared" si="5"/>
        <v>0</v>
      </c>
      <c r="Y13" s="102">
        <v>0</v>
      </c>
      <c r="Z13" s="102">
        <f t="shared" si="8"/>
        <v>0</v>
      </c>
      <c r="AA13" s="102"/>
      <c r="AB13" s="102">
        <v>0</v>
      </c>
      <c r="AC13" s="102">
        <f>VLOOKUP(A13,'[1]16'!B:AL,30,0)</f>
        <v>0</v>
      </c>
      <c r="AD13" s="102">
        <f>VLOOKUP(A13,'[1]16'!B:AK,31,1)</f>
        <v>0</v>
      </c>
      <c r="AE13" s="102">
        <f>VLOOKUP(A13,'[1]16'!B:AK,32,1)</f>
        <v>0</v>
      </c>
      <c r="AF13" s="102">
        <f>VLOOKUP(A13,'[1]16'!B:AL,33,1)</f>
        <v>0</v>
      </c>
      <c r="AG13" s="102">
        <v>0</v>
      </c>
      <c r="AH13" s="102">
        <v>0</v>
      </c>
      <c r="AI13" s="102">
        <v>0</v>
      </c>
      <c r="AJ13" s="102">
        <f t="shared" si="3"/>
        <v>0</v>
      </c>
      <c r="AK13" s="103">
        <f t="shared" si="4"/>
        <v>0</v>
      </c>
    </row>
    <row r="14" spans="1:37" ht="15.75" hidden="1" customHeight="1">
      <c r="A14" s="100" t="s">
        <v>710</v>
      </c>
      <c r="B14" s="95" t="s">
        <v>37</v>
      </c>
      <c r="C14" s="95" t="s">
        <v>48</v>
      </c>
      <c r="D14" s="95" t="s">
        <v>33</v>
      </c>
      <c r="E14" s="95" t="s">
        <v>49</v>
      </c>
      <c r="F14" s="101"/>
      <c r="G14" s="102" t="s">
        <v>35</v>
      </c>
      <c r="H14" s="102" t="s">
        <v>35</v>
      </c>
      <c r="I14" s="102" t="s">
        <v>35</v>
      </c>
      <c r="J14" s="102" t="s">
        <v>35</v>
      </c>
      <c r="K14" s="102" t="s">
        <v>35</v>
      </c>
      <c r="L14" s="102" t="s">
        <v>35</v>
      </c>
      <c r="M14" s="102">
        <v>195050</v>
      </c>
      <c r="N14" s="102">
        <v>878131</v>
      </c>
      <c r="O14" s="102">
        <f>VLOOKUP(A14,'[1]ינואר עד יוני 2016'!A:F,6,0)</f>
        <v>1622570</v>
      </c>
      <c r="P14" s="102">
        <v>3908237</v>
      </c>
      <c r="Q14" s="102">
        <f t="shared" si="0"/>
        <v>4981.4180000000006</v>
      </c>
      <c r="R14" s="102">
        <v>30001672</v>
      </c>
      <c r="S14" s="102">
        <f t="shared" si="1"/>
        <v>30001.671999999999</v>
      </c>
      <c r="T14" s="102">
        <f t="shared" si="6"/>
        <v>34983.089999999997</v>
      </c>
      <c r="U14" s="105">
        <f>'[2]ישיבות הנהלה'!$F$11</f>
        <v>201500</v>
      </c>
      <c r="V14" s="102">
        <v>98972</v>
      </c>
      <c r="W14" s="102">
        <f>U14+V14</f>
        <v>300472</v>
      </c>
      <c r="X14" s="105">
        <f>W14-T14-T15</f>
        <v>64345.910000000033</v>
      </c>
      <c r="Y14" s="105">
        <f>X14+X15</f>
        <v>64345.910000000033</v>
      </c>
      <c r="Z14" s="105">
        <f>[3]גיליון2!$G$24/1000-Q14</f>
        <v>118960.58199999999</v>
      </c>
      <c r="AA14" s="102"/>
      <c r="AB14" s="105">
        <v>108634</v>
      </c>
      <c r="AC14" s="105">
        <v>10327</v>
      </c>
      <c r="AD14" s="105">
        <f>VLOOKUP(A14,'[1]16'!B:AK,31,1)</f>
        <v>0</v>
      </c>
      <c r="AE14" s="105">
        <f>VLOOKUP(A14,'[1]16'!B:AK,32,1)</f>
        <v>0</v>
      </c>
      <c r="AF14" s="105">
        <f>VLOOKUP(A14,'[1]16'!B:AL,33,1)</f>
        <v>0</v>
      </c>
      <c r="AG14" s="105">
        <v>0</v>
      </c>
      <c r="AH14" s="105">
        <v>0</v>
      </c>
      <c r="AI14" s="105">
        <v>0</v>
      </c>
      <c r="AJ14" s="102">
        <f t="shared" si="3"/>
        <v>118961</v>
      </c>
      <c r="AK14" s="103">
        <f t="shared" si="4"/>
        <v>0.41800000000512227</v>
      </c>
    </row>
    <row r="15" spans="1:37" ht="15.75" hidden="1" customHeight="1">
      <c r="A15" s="100" t="s">
        <v>711</v>
      </c>
      <c r="B15" s="95" t="s">
        <v>31</v>
      </c>
      <c r="C15" s="95" t="s">
        <v>50</v>
      </c>
      <c r="D15" s="95" t="s">
        <v>33</v>
      </c>
      <c r="E15" s="95" t="s">
        <v>49</v>
      </c>
      <c r="F15" s="101"/>
      <c r="G15" s="102" t="s">
        <v>35</v>
      </c>
      <c r="H15" s="102" t="s">
        <v>35</v>
      </c>
      <c r="I15" s="102" t="s">
        <v>35</v>
      </c>
      <c r="J15" s="102" t="s">
        <v>35</v>
      </c>
      <c r="K15" s="102" t="s">
        <v>35</v>
      </c>
      <c r="L15" s="102" t="s">
        <v>35</v>
      </c>
      <c r="M15" s="102" t="s">
        <v>35</v>
      </c>
      <c r="N15" s="102" t="s">
        <v>35</v>
      </c>
      <c r="O15" s="102">
        <f>VLOOKUP(A15,'[1]ינואר עד יוני 2016'!A:F,6,0)</f>
        <v>1436818</v>
      </c>
      <c r="P15" s="102">
        <v>10631691</v>
      </c>
      <c r="Q15" s="102">
        <f t="shared" si="0"/>
        <v>10631.691000000001</v>
      </c>
      <c r="R15" s="102">
        <v>190511309</v>
      </c>
      <c r="S15" s="102">
        <f t="shared" si="1"/>
        <v>190511.30900000001</v>
      </c>
      <c r="T15" s="102">
        <f t="shared" si="6"/>
        <v>201143</v>
      </c>
      <c r="U15" s="106"/>
      <c r="V15" s="102">
        <v>0</v>
      </c>
      <c r="W15" s="102">
        <f t="shared" ref="W15:W16" si="9">U15+V15</f>
        <v>0</v>
      </c>
      <c r="X15" s="105"/>
      <c r="Y15" s="105">
        <v>0</v>
      </c>
      <c r="Z15" s="105">
        <f>W14-Z14-Q14-Q15</f>
        <v>165898.30900000001</v>
      </c>
      <c r="AA15" s="102"/>
      <c r="AB15" s="105">
        <v>119948</v>
      </c>
      <c r="AC15" s="105">
        <v>45950</v>
      </c>
      <c r="AD15" s="105">
        <f>VLOOKUP(A15,'[1]16'!B:AK,31,1)</f>
        <v>0</v>
      </c>
      <c r="AE15" s="105">
        <f>VLOOKUP(A15,'[1]16'!B:AK,32,1)</f>
        <v>0</v>
      </c>
      <c r="AF15" s="105">
        <f>VLOOKUP(A15,'[1]16'!B:AL,33,1)</f>
        <v>0</v>
      </c>
      <c r="AG15" s="105">
        <v>0</v>
      </c>
      <c r="AH15" s="105">
        <v>0</v>
      </c>
      <c r="AI15" s="105">
        <v>0</v>
      </c>
      <c r="AJ15" s="102">
        <f t="shared" si="3"/>
        <v>165898</v>
      </c>
      <c r="AK15" s="103">
        <f t="shared" si="4"/>
        <v>-0.3090000000083819</v>
      </c>
    </row>
    <row r="16" spans="1:37" ht="15.75" hidden="1" customHeight="1">
      <c r="A16" s="95" t="s">
        <v>51</v>
      </c>
      <c r="B16" s="95" t="s">
        <v>31</v>
      </c>
      <c r="C16" s="95" t="s">
        <v>50</v>
      </c>
      <c r="D16" s="95" t="s">
        <v>33</v>
      </c>
      <c r="E16" s="95" t="s">
        <v>52</v>
      </c>
      <c r="F16" s="101">
        <v>0</v>
      </c>
      <c r="G16" s="102" t="s">
        <v>35</v>
      </c>
      <c r="H16" s="102" t="s">
        <v>35</v>
      </c>
      <c r="I16" s="102" t="s">
        <v>35</v>
      </c>
      <c r="J16" s="102" t="s">
        <v>35</v>
      </c>
      <c r="K16" s="102" t="s">
        <v>35</v>
      </c>
      <c r="L16" s="102" t="s">
        <v>35</v>
      </c>
      <c r="M16" s="102" t="s">
        <v>35</v>
      </c>
      <c r="N16" s="102">
        <v>905777</v>
      </c>
      <c r="O16" s="102">
        <f>VLOOKUP(A16,'[1]ינואר עד יוני 2016'!A:F,6,0)</f>
        <v>719387</v>
      </c>
      <c r="P16" s="102">
        <v>719387</v>
      </c>
      <c r="Q16" s="102">
        <f t="shared" si="0"/>
        <v>1625.164</v>
      </c>
      <c r="R16" s="102">
        <v>5654836</v>
      </c>
      <c r="S16" s="102">
        <f t="shared" si="1"/>
        <v>5654.8360000000002</v>
      </c>
      <c r="T16" s="102">
        <f t="shared" si="6"/>
        <v>7280</v>
      </c>
      <c r="U16" s="102">
        <f>VLOOKUP(A16,'[1]16'!B:W,22,0)</f>
        <v>7280</v>
      </c>
      <c r="V16" s="102">
        <v>0</v>
      </c>
      <c r="W16" s="102">
        <f t="shared" si="9"/>
        <v>7280</v>
      </c>
      <c r="X16" s="102">
        <f t="shared" ref="X16" si="10">W16-T16</f>
        <v>0</v>
      </c>
      <c r="Y16" s="102">
        <v>0</v>
      </c>
      <c r="Z16" s="102">
        <f>Y16+S16</f>
        <v>5654.8360000000002</v>
      </c>
      <c r="AA16" s="102"/>
      <c r="AB16" s="102">
        <v>5654.8360000000002</v>
      </c>
      <c r="AC16" s="102">
        <f>VLOOKUP(A16,'[1]16'!B:AL,30,0)</f>
        <v>0</v>
      </c>
      <c r="AD16" s="102">
        <f>VLOOKUP(A16,'[1]16'!B:AK,31,1)</f>
        <v>0</v>
      </c>
      <c r="AE16" s="102">
        <f>VLOOKUP(A16,'[1]16'!B:AK,32,1)</f>
        <v>0</v>
      </c>
      <c r="AF16" s="102">
        <f>VLOOKUP(A16,'[1]16'!B:AL,33,1)</f>
        <v>0</v>
      </c>
      <c r="AG16" s="102">
        <v>0</v>
      </c>
      <c r="AH16" s="102">
        <v>0</v>
      </c>
      <c r="AI16" s="102">
        <v>0</v>
      </c>
      <c r="AJ16" s="102">
        <f t="shared" si="3"/>
        <v>5654.8360000000002</v>
      </c>
      <c r="AK16" s="103">
        <f t="shared" si="4"/>
        <v>0</v>
      </c>
    </row>
    <row r="17" spans="1:37" ht="15.75" hidden="1" customHeight="1">
      <c r="A17" s="95" t="s">
        <v>53</v>
      </c>
      <c r="B17" s="95" t="s">
        <v>31</v>
      </c>
      <c r="C17" s="95" t="s">
        <v>50</v>
      </c>
      <c r="D17" s="95" t="s">
        <v>33</v>
      </c>
      <c r="E17" s="95" t="s">
        <v>52</v>
      </c>
      <c r="F17" s="101">
        <v>0</v>
      </c>
      <c r="G17" s="102" t="s">
        <v>35</v>
      </c>
      <c r="H17" s="102" t="s">
        <v>35</v>
      </c>
      <c r="I17" s="102" t="s">
        <v>35</v>
      </c>
      <c r="J17" s="102" t="s">
        <v>35</v>
      </c>
      <c r="K17" s="102" t="s">
        <v>35</v>
      </c>
      <c r="L17" s="102" t="s">
        <v>35</v>
      </c>
      <c r="M17" s="102" t="s">
        <v>35</v>
      </c>
      <c r="N17" s="102" t="s">
        <v>35</v>
      </c>
      <c r="O17" s="102"/>
      <c r="P17" s="102" t="s">
        <v>35</v>
      </c>
      <c r="Q17" s="102">
        <f t="shared" si="0"/>
        <v>0</v>
      </c>
      <c r="R17" s="102">
        <v>7555600</v>
      </c>
      <c r="S17" s="102">
        <f t="shared" si="1"/>
        <v>7555.6</v>
      </c>
      <c r="T17" s="102">
        <f t="shared" si="6"/>
        <v>7555.6</v>
      </c>
      <c r="U17" s="102">
        <f>VLOOKUP(A17,'[1]16'!B:W,22,0)</f>
        <v>9700</v>
      </c>
      <c r="V17" s="102">
        <v>0</v>
      </c>
      <c r="W17" s="102">
        <f t="shared" si="7"/>
        <v>9700</v>
      </c>
      <c r="X17" s="102">
        <f t="shared" si="5"/>
        <v>2144.3999999999996</v>
      </c>
      <c r="Y17" s="102">
        <f>VLOOKUP(A17,'[1]16'!B:AK,25,0)</f>
        <v>2144.3999999999996</v>
      </c>
      <c r="Z17" s="102">
        <f>Y17+S17</f>
        <v>9700</v>
      </c>
      <c r="AA17" s="102"/>
      <c r="AB17" s="102">
        <v>9700</v>
      </c>
      <c r="AC17" s="102">
        <f>VLOOKUP(A17,'[1]16'!B:AL,30,0)</f>
        <v>0</v>
      </c>
      <c r="AD17" s="102">
        <f>VLOOKUP(A17,'[1]16'!B:AK,31,1)</f>
        <v>0</v>
      </c>
      <c r="AE17" s="102">
        <f>VLOOKUP(A17,'[1]16'!B:AK,32,1)</f>
        <v>0</v>
      </c>
      <c r="AF17" s="102">
        <f>VLOOKUP(A17,'[1]16'!B:AL,33,1)</f>
        <v>0</v>
      </c>
      <c r="AG17" s="102">
        <v>0</v>
      </c>
      <c r="AH17" s="102">
        <v>0</v>
      </c>
      <c r="AI17" s="102">
        <v>0</v>
      </c>
      <c r="AJ17" s="102">
        <f t="shared" si="3"/>
        <v>9700</v>
      </c>
      <c r="AK17" s="103">
        <f t="shared" si="4"/>
        <v>0</v>
      </c>
    </row>
    <row r="18" spans="1:37" ht="15.75" customHeight="1">
      <c r="A18" s="95" t="s">
        <v>54</v>
      </c>
      <c r="B18" s="95" t="s">
        <v>37</v>
      </c>
      <c r="C18" s="95" t="s">
        <v>38</v>
      </c>
      <c r="D18" s="95" t="s">
        <v>33</v>
      </c>
      <c r="E18" s="95" t="s">
        <v>52</v>
      </c>
      <c r="F18" s="101">
        <v>0</v>
      </c>
      <c r="G18" s="102" t="s">
        <v>35</v>
      </c>
      <c r="H18" s="102" t="s">
        <v>35</v>
      </c>
      <c r="I18" s="102" t="s">
        <v>35</v>
      </c>
      <c r="J18" s="102" t="s">
        <v>35</v>
      </c>
      <c r="K18" s="102" t="s">
        <v>35</v>
      </c>
      <c r="L18" s="102" t="s">
        <v>35</v>
      </c>
      <c r="M18" s="102" t="s">
        <v>35</v>
      </c>
      <c r="N18" s="102">
        <v>110333</v>
      </c>
      <c r="O18" s="102">
        <f>VLOOKUP(A18,'[1]ינואר עד יוני 2016'!A:F,6,0)</f>
        <v>687962</v>
      </c>
      <c r="P18" s="102">
        <v>1037035</v>
      </c>
      <c r="Q18" s="102">
        <f t="shared" si="0"/>
        <v>1147.3679999999999</v>
      </c>
      <c r="R18" s="102">
        <v>2597886</v>
      </c>
      <c r="S18" s="102">
        <f t="shared" si="1"/>
        <v>2597.886</v>
      </c>
      <c r="T18" s="102">
        <f t="shared" si="6"/>
        <v>3745.2539999999999</v>
      </c>
      <c r="U18" s="102">
        <f>VLOOKUP(A18,'[1]16'!B:W,22,0)</f>
        <v>3800</v>
      </c>
      <c r="V18" s="102">
        <v>0</v>
      </c>
      <c r="W18" s="102">
        <f t="shared" si="7"/>
        <v>3800</v>
      </c>
      <c r="X18" s="102">
        <f t="shared" si="5"/>
        <v>54.746000000000095</v>
      </c>
      <c r="Y18" s="102">
        <v>0</v>
      </c>
      <c r="Z18" s="102">
        <f>Y18+S18</f>
        <v>2597.886</v>
      </c>
      <c r="AA18" s="102"/>
      <c r="AB18" s="102">
        <v>2597.886</v>
      </c>
      <c r="AC18" s="102">
        <f>VLOOKUP(A18,'[1]16'!B:AL,30,0)</f>
        <v>0</v>
      </c>
      <c r="AD18" s="102">
        <f>VLOOKUP(A18,'[1]16'!B:AK,31,1)</f>
        <v>0</v>
      </c>
      <c r="AE18" s="102">
        <f>VLOOKUP(A18,'[1]16'!B:AK,32,1)</f>
        <v>0</v>
      </c>
      <c r="AF18" s="102">
        <f>VLOOKUP(A18,'[1]16'!B:AL,33,1)</f>
        <v>0</v>
      </c>
      <c r="AG18" s="102">
        <v>0</v>
      </c>
      <c r="AH18" s="102">
        <v>0</v>
      </c>
      <c r="AI18" s="102">
        <v>0</v>
      </c>
      <c r="AJ18" s="102">
        <f t="shared" si="3"/>
        <v>2597.886</v>
      </c>
      <c r="AK18" s="103">
        <f t="shared" si="4"/>
        <v>0</v>
      </c>
    </row>
    <row r="19" spans="1:37" ht="15.75" hidden="1" customHeight="1">
      <c r="A19" s="95" t="s">
        <v>55</v>
      </c>
      <c r="B19" s="95" t="s">
        <v>31</v>
      </c>
      <c r="C19" s="95" t="s">
        <v>50</v>
      </c>
      <c r="D19" s="95" t="s">
        <v>33</v>
      </c>
      <c r="E19" s="95" t="s">
        <v>52</v>
      </c>
      <c r="F19" s="101">
        <v>0</v>
      </c>
      <c r="G19" s="102" t="s">
        <v>35</v>
      </c>
      <c r="H19" s="102" t="s">
        <v>35</v>
      </c>
      <c r="I19" s="102" t="s">
        <v>35</v>
      </c>
      <c r="J19" s="102" t="s">
        <v>35</v>
      </c>
      <c r="K19" s="102" t="s">
        <v>35</v>
      </c>
      <c r="L19" s="102" t="s">
        <v>35</v>
      </c>
      <c r="M19" s="102" t="s">
        <v>35</v>
      </c>
      <c r="N19" s="102" t="s">
        <v>35</v>
      </c>
      <c r="O19" s="102">
        <f>VLOOKUP(A19,'[1]ינואר עד יוני 2016'!A:F,6,0)</f>
        <v>458484</v>
      </c>
      <c r="P19" s="102">
        <v>4524125</v>
      </c>
      <c r="Q19" s="102">
        <f t="shared" si="0"/>
        <v>4524.125</v>
      </c>
      <c r="R19" s="102">
        <v>5465875</v>
      </c>
      <c r="S19" s="102">
        <f t="shared" si="1"/>
        <v>5465.875</v>
      </c>
      <c r="T19" s="102">
        <f t="shared" si="6"/>
        <v>9990</v>
      </c>
      <c r="U19" s="102">
        <f>VLOOKUP(A19,'[1]16'!B:W,22,0)</f>
        <v>10000</v>
      </c>
      <c r="V19" s="102">
        <v>0</v>
      </c>
      <c r="W19" s="102">
        <f t="shared" si="7"/>
        <v>10000</v>
      </c>
      <c r="X19" s="102">
        <f t="shared" si="5"/>
        <v>10</v>
      </c>
      <c r="Y19" s="102">
        <v>0</v>
      </c>
      <c r="Z19" s="102">
        <f t="shared" si="8"/>
        <v>5465.875</v>
      </c>
      <c r="AA19" s="102"/>
      <c r="AB19" s="102">
        <v>5465.875</v>
      </c>
      <c r="AC19" s="102">
        <f>VLOOKUP(A19,'[1]16'!B:AL,30,0)</f>
        <v>0</v>
      </c>
      <c r="AD19" s="102">
        <f>VLOOKUP(A19,'[1]16'!B:AK,31,1)</f>
        <v>0</v>
      </c>
      <c r="AE19" s="102">
        <f>VLOOKUP(A19,'[1]16'!B:AK,32,1)</f>
        <v>0</v>
      </c>
      <c r="AF19" s="102">
        <f>VLOOKUP(A19,'[1]16'!B:AL,33,1)</f>
        <v>0</v>
      </c>
      <c r="AG19" s="102">
        <v>0</v>
      </c>
      <c r="AH19" s="102">
        <v>0</v>
      </c>
      <c r="AI19" s="102">
        <v>0</v>
      </c>
      <c r="AJ19" s="102">
        <f t="shared" si="3"/>
        <v>5465.875</v>
      </c>
      <c r="AK19" s="103">
        <f t="shared" si="4"/>
        <v>0</v>
      </c>
    </row>
    <row r="20" spans="1:37" ht="15.75" hidden="1" customHeight="1">
      <c r="A20" s="95" t="s">
        <v>56</v>
      </c>
      <c r="B20" s="95" t="s">
        <v>31</v>
      </c>
      <c r="C20" s="95" t="s">
        <v>32</v>
      </c>
      <c r="D20" s="95" t="s">
        <v>33</v>
      </c>
      <c r="E20" s="95" t="s">
        <v>34</v>
      </c>
      <c r="F20" s="101">
        <v>0</v>
      </c>
      <c r="G20" s="102" t="s">
        <v>35</v>
      </c>
      <c r="H20" s="102" t="s">
        <v>35</v>
      </c>
      <c r="I20" s="102" t="s">
        <v>35</v>
      </c>
      <c r="J20" s="102" t="s">
        <v>35</v>
      </c>
      <c r="K20" s="102" t="s">
        <v>35</v>
      </c>
      <c r="L20" s="102">
        <v>136789</v>
      </c>
      <c r="M20" s="102" t="s">
        <v>35</v>
      </c>
      <c r="N20" s="102">
        <v>274465.75</v>
      </c>
      <c r="O20" s="102"/>
      <c r="P20" s="102" t="s">
        <v>35</v>
      </c>
      <c r="Q20" s="102">
        <f t="shared" si="0"/>
        <v>411.25475</v>
      </c>
      <c r="R20" s="102">
        <v>632655.25</v>
      </c>
      <c r="S20" s="102">
        <f t="shared" si="1"/>
        <v>632.65525000000002</v>
      </c>
      <c r="T20" s="102">
        <f t="shared" si="6"/>
        <v>1043.9100000000001</v>
      </c>
      <c r="U20" s="102">
        <f>VLOOKUP(A20,'[1]16'!B:W,22,0)</f>
        <v>1050</v>
      </c>
      <c r="V20" s="102">
        <v>0</v>
      </c>
      <c r="W20" s="102">
        <f t="shared" si="7"/>
        <v>1050</v>
      </c>
      <c r="X20" s="102">
        <f t="shared" si="5"/>
        <v>6.0899999999999181</v>
      </c>
      <c r="Y20" s="102">
        <v>0</v>
      </c>
      <c r="Z20" s="102">
        <f t="shared" si="8"/>
        <v>632.65525000000002</v>
      </c>
      <c r="AA20" s="102"/>
      <c r="AB20" s="102">
        <v>632.65525000000002</v>
      </c>
      <c r="AC20" s="102">
        <f>VLOOKUP(A20,'[1]16'!B:AL,30,0)</f>
        <v>0</v>
      </c>
      <c r="AD20" s="102">
        <f>VLOOKUP(A20,'[1]16'!B:AK,31,1)</f>
        <v>0</v>
      </c>
      <c r="AE20" s="102">
        <f>VLOOKUP(A20,'[1]16'!B:AK,32,1)</f>
        <v>0</v>
      </c>
      <c r="AF20" s="102">
        <f>VLOOKUP(A20,'[1]16'!B:AL,33,1)</f>
        <v>0</v>
      </c>
      <c r="AG20" s="102">
        <v>0</v>
      </c>
      <c r="AH20" s="102">
        <v>0</v>
      </c>
      <c r="AI20" s="102">
        <v>0</v>
      </c>
      <c r="AJ20" s="102">
        <f t="shared" si="3"/>
        <v>632.65525000000002</v>
      </c>
      <c r="AK20" s="103">
        <f t="shared" si="4"/>
        <v>0</v>
      </c>
    </row>
    <row r="21" spans="1:37" hidden="1">
      <c r="A21" s="95" t="s">
        <v>57</v>
      </c>
      <c r="B21" s="95" t="s">
        <v>31</v>
      </c>
      <c r="C21" s="95" t="s">
        <v>32</v>
      </c>
      <c r="D21" s="95" t="s">
        <v>33</v>
      </c>
      <c r="E21" s="100" t="s">
        <v>34</v>
      </c>
      <c r="F21" s="101">
        <v>0</v>
      </c>
      <c r="G21" s="102" t="s">
        <v>35</v>
      </c>
      <c r="H21" s="102" t="s">
        <v>35</v>
      </c>
      <c r="I21" s="102" t="s">
        <v>35</v>
      </c>
      <c r="J21" s="102" t="s">
        <v>35</v>
      </c>
      <c r="K21" s="102" t="s">
        <v>35</v>
      </c>
      <c r="L21" s="102">
        <v>106470</v>
      </c>
      <c r="M21" s="102">
        <v>322199</v>
      </c>
      <c r="N21" s="102" t="s">
        <v>35</v>
      </c>
      <c r="O21" s="102"/>
      <c r="P21" s="102" t="s">
        <v>35</v>
      </c>
      <c r="Q21" s="102">
        <f t="shared" si="0"/>
        <v>428.66899999999998</v>
      </c>
      <c r="R21" s="102">
        <v>0</v>
      </c>
      <c r="S21" s="102">
        <v>0</v>
      </c>
      <c r="T21" s="102">
        <f t="shared" si="6"/>
        <v>428.66899999999998</v>
      </c>
      <c r="U21" s="102">
        <f>VLOOKUP(A21,'[1]16'!B:W,22,0)</f>
        <v>428.67607999999996</v>
      </c>
      <c r="V21" s="102">
        <v>0</v>
      </c>
      <c r="W21" s="102">
        <f t="shared" si="7"/>
        <v>428.67607999999996</v>
      </c>
      <c r="X21" s="102">
        <f t="shared" si="5"/>
        <v>7.0799999999735519E-3</v>
      </c>
      <c r="Y21" s="102">
        <v>0</v>
      </c>
      <c r="Z21" s="102">
        <f t="shared" si="8"/>
        <v>0</v>
      </c>
      <c r="AA21" s="102"/>
      <c r="AB21" s="102">
        <v>0</v>
      </c>
      <c r="AC21" s="102">
        <f>VLOOKUP(A21,'[1]16'!B:AL,30,0)</f>
        <v>0</v>
      </c>
      <c r="AD21" s="102">
        <f>VLOOKUP(A21,'[1]16'!B:AK,31,1)</f>
        <v>0</v>
      </c>
      <c r="AE21" s="102">
        <f>VLOOKUP(A21,'[1]16'!B:AK,32,1)</f>
        <v>0</v>
      </c>
      <c r="AF21" s="102">
        <f>VLOOKUP(A21,'[1]16'!B:AL,33,1)</f>
        <v>0</v>
      </c>
      <c r="AG21" s="102">
        <v>0</v>
      </c>
      <c r="AH21" s="102">
        <v>0</v>
      </c>
      <c r="AI21" s="102">
        <v>0</v>
      </c>
      <c r="AJ21" s="102">
        <f t="shared" si="3"/>
        <v>0</v>
      </c>
      <c r="AK21" s="103">
        <f t="shared" si="4"/>
        <v>0</v>
      </c>
    </row>
    <row r="22" spans="1:37" ht="15.75" customHeight="1">
      <c r="A22" s="95" t="s">
        <v>58</v>
      </c>
      <c r="B22" s="95" t="s">
        <v>37</v>
      </c>
      <c r="C22" s="95" t="s">
        <v>38</v>
      </c>
      <c r="D22" s="95" t="s">
        <v>33</v>
      </c>
      <c r="E22" s="95" t="s">
        <v>39</v>
      </c>
      <c r="F22" s="101">
        <v>0</v>
      </c>
      <c r="G22" s="102" t="s">
        <v>35</v>
      </c>
      <c r="H22" s="102" t="s">
        <v>35</v>
      </c>
      <c r="I22" s="102" t="s">
        <v>35</v>
      </c>
      <c r="J22" s="102" t="s">
        <v>35</v>
      </c>
      <c r="K22" s="102" t="s">
        <v>35</v>
      </c>
      <c r="L22" s="102" t="s">
        <v>35</v>
      </c>
      <c r="M22" s="102">
        <v>7599.1999999999989</v>
      </c>
      <c r="N22" s="102">
        <v>165441.46999999997</v>
      </c>
      <c r="O22" s="102"/>
      <c r="P22" s="102">
        <v>101655.45000000001</v>
      </c>
      <c r="Q22" s="102">
        <f t="shared" si="0"/>
        <v>274.69612000000001</v>
      </c>
      <c r="R22" s="102">
        <v>725303.88</v>
      </c>
      <c r="S22" s="102">
        <f t="shared" si="1"/>
        <v>725.30388000000005</v>
      </c>
      <c r="T22" s="102">
        <f t="shared" si="6"/>
        <v>1000</v>
      </c>
      <c r="U22" s="102">
        <f>VLOOKUP(A22,'[1]16'!B:W,22,0)</f>
        <v>1000</v>
      </c>
      <c r="V22" s="102">
        <v>0</v>
      </c>
      <c r="W22" s="102">
        <f t="shared" si="7"/>
        <v>1000</v>
      </c>
      <c r="X22" s="102">
        <f t="shared" si="5"/>
        <v>0</v>
      </c>
      <c r="Y22" s="102">
        <v>0</v>
      </c>
      <c r="Z22" s="102">
        <f>Y22+S22</f>
        <v>725.30388000000005</v>
      </c>
      <c r="AA22" s="102"/>
      <c r="AB22" s="102">
        <v>725.30388000000005</v>
      </c>
      <c r="AC22" s="102">
        <f>VLOOKUP(A22,'[1]16'!B:AL,30,0)</f>
        <v>0</v>
      </c>
      <c r="AD22" s="102">
        <f>VLOOKUP(A22,'[1]16'!B:AK,31,1)</f>
        <v>0</v>
      </c>
      <c r="AE22" s="102">
        <f>VLOOKUP(A22,'[1]16'!B:AK,32,1)</f>
        <v>0</v>
      </c>
      <c r="AF22" s="102">
        <f>VLOOKUP(A22,'[1]16'!B:AL,33,1)</f>
        <v>0</v>
      </c>
      <c r="AG22" s="102">
        <v>0</v>
      </c>
      <c r="AH22" s="102">
        <v>0</v>
      </c>
      <c r="AI22" s="102">
        <v>0</v>
      </c>
      <c r="AJ22" s="102">
        <f t="shared" si="3"/>
        <v>725.30388000000005</v>
      </c>
      <c r="AK22" s="103">
        <f t="shared" si="4"/>
        <v>0</v>
      </c>
    </row>
    <row r="23" spans="1:37" ht="15.75" customHeight="1">
      <c r="A23" s="95" t="s">
        <v>59</v>
      </c>
      <c r="B23" s="95" t="s">
        <v>37</v>
      </c>
      <c r="C23" s="95" t="s">
        <v>38</v>
      </c>
      <c r="D23" s="95" t="s">
        <v>33</v>
      </c>
      <c r="E23" s="95" t="s">
        <v>39</v>
      </c>
      <c r="F23" s="101">
        <v>0</v>
      </c>
      <c r="G23" s="102" t="s">
        <v>35</v>
      </c>
      <c r="H23" s="102" t="s">
        <v>35</v>
      </c>
      <c r="I23" s="102" t="s">
        <v>35</v>
      </c>
      <c r="J23" s="102" t="s">
        <v>35</v>
      </c>
      <c r="K23" s="102" t="s">
        <v>35</v>
      </c>
      <c r="L23" s="102" t="s">
        <v>35</v>
      </c>
      <c r="M23" s="102" t="s">
        <v>35</v>
      </c>
      <c r="N23" s="102" t="s">
        <v>35</v>
      </c>
      <c r="O23" s="102"/>
      <c r="P23" s="102">
        <v>786125.11</v>
      </c>
      <c r="Q23" s="102">
        <f t="shared" si="0"/>
        <v>786.12510999999995</v>
      </c>
      <c r="R23" s="102">
        <v>413874.89</v>
      </c>
      <c r="S23" s="102">
        <f t="shared" si="1"/>
        <v>413.87488999999999</v>
      </c>
      <c r="T23" s="102">
        <f t="shared" si="6"/>
        <v>1200</v>
      </c>
      <c r="U23" s="102">
        <f>VLOOKUP(A23,'[1]16'!B:W,22,0)</f>
        <v>1200</v>
      </c>
      <c r="V23" s="102">
        <v>0</v>
      </c>
      <c r="W23" s="102">
        <f t="shared" si="7"/>
        <v>1200</v>
      </c>
      <c r="X23" s="102">
        <f t="shared" si="5"/>
        <v>0</v>
      </c>
      <c r="Y23" s="102">
        <v>0</v>
      </c>
      <c r="Z23" s="102">
        <f t="shared" si="8"/>
        <v>413.87488999999999</v>
      </c>
      <c r="AA23" s="102"/>
      <c r="AB23" s="102">
        <v>413.87488999999999</v>
      </c>
      <c r="AC23" s="102">
        <f>VLOOKUP(A23,'[1]16'!B:AL,30,0)</f>
        <v>0</v>
      </c>
      <c r="AD23" s="102">
        <f>VLOOKUP(A23,'[1]16'!B:AK,31,1)</f>
        <v>0</v>
      </c>
      <c r="AE23" s="102">
        <f>VLOOKUP(A23,'[1]16'!B:AK,32,1)</f>
        <v>0</v>
      </c>
      <c r="AF23" s="102">
        <f>VLOOKUP(A23,'[1]16'!B:AL,33,1)</f>
        <v>0</v>
      </c>
      <c r="AG23" s="102">
        <v>0</v>
      </c>
      <c r="AH23" s="102">
        <v>0</v>
      </c>
      <c r="AI23" s="102">
        <v>0</v>
      </c>
      <c r="AJ23" s="102">
        <f t="shared" si="3"/>
        <v>413.87488999999999</v>
      </c>
      <c r="AK23" s="103">
        <f t="shared" si="4"/>
        <v>0</v>
      </c>
    </row>
    <row r="24" spans="1:37" ht="15.75" hidden="1" customHeight="1">
      <c r="A24" s="95" t="s">
        <v>60</v>
      </c>
      <c r="B24" s="95" t="s">
        <v>37</v>
      </c>
      <c r="C24" s="95" t="s">
        <v>48</v>
      </c>
      <c r="D24" s="95" t="s">
        <v>33</v>
      </c>
      <c r="E24" s="95" t="s">
        <v>61</v>
      </c>
      <c r="F24" s="101">
        <v>0</v>
      </c>
      <c r="G24" s="102" t="s">
        <v>35</v>
      </c>
      <c r="H24" s="102" t="s">
        <v>35</v>
      </c>
      <c r="I24" s="102" t="s">
        <v>35</v>
      </c>
      <c r="J24" s="102" t="s">
        <v>35</v>
      </c>
      <c r="K24" s="102" t="s">
        <v>35</v>
      </c>
      <c r="L24" s="102" t="s">
        <v>35</v>
      </c>
      <c r="M24" s="102">
        <v>3452495.02</v>
      </c>
      <c r="N24" s="102">
        <v>7601344.29</v>
      </c>
      <c r="O24" s="102">
        <f>VLOOKUP(A24,'[1]ינואר עד יוני 2016'!A:F,6,0)</f>
        <v>2576949</v>
      </c>
      <c r="P24" s="102">
        <v>6877978</v>
      </c>
      <c r="Q24" s="107">
        <f>SUM(G24:P24)/1000-O24/1000</f>
        <v>17931.817310000002</v>
      </c>
      <c r="R24" s="102">
        <v>22772724.640000001</v>
      </c>
      <c r="S24" s="102">
        <f t="shared" si="1"/>
        <v>22772.72464</v>
      </c>
      <c r="T24" s="102">
        <f t="shared" si="6"/>
        <v>40704.541949999999</v>
      </c>
      <c r="U24" s="102">
        <f>VLOOKUP(A24,'[1]16'!B:W,22,0)</f>
        <v>51415</v>
      </c>
      <c r="V24" s="102">
        <v>0</v>
      </c>
      <c r="W24" s="102">
        <f t="shared" si="7"/>
        <v>51415</v>
      </c>
      <c r="X24" s="102">
        <f t="shared" si="5"/>
        <v>10710.458050000001</v>
      </c>
      <c r="Y24" s="102">
        <v>10710</v>
      </c>
      <c r="Z24" s="102">
        <f>Y24+S24</f>
        <v>33482.72464</v>
      </c>
      <c r="AA24" s="102"/>
      <c r="AB24" s="102">
        <v>33482.72464</v>
      </c>
      <c r="AC24" s="102">
        <f>VLOOKUP(A24,'[1]16'!B:AL,30,0)</f>
        <v>0</v>
      </c>
      <c r="AD24" s="102">
        <f>VLOOKUP(A24,'[1]16'!B:AK,31,1)</f>
        <v>0</v>
      </c>
      <c r="AE24" s="102">
        <f>VLOOKUP(A24,'[1]16'!B:AK,32,1)</f>
        <v>0</v>
      </c>
      <c r="AF24" s="102">
        <f>VLOOKUP(A24,'[1]16'!B:AL,33,1)</f>
        <v>0</v>
      </c>
      <c r="AG24" s="102">
        <v>0</v>
      </c>
      <c r="AH24" s="102">
        <v>0</v>
      </c>
      <c r="AI24" s="102">
        <v>0</v>
      </c>
      <c r="AJ24" s="102">
        <f t="shared" si="3"/>
        <v>33482.72464</v>
      </c>
      <c r="AK24" s="103">
        <f t="shared" si="4"/>
        <v>0</v>
      </c>
    </row>
    <row r="25" spans="1:37" ht="15.75" hidden="1" customHeight="1">
      <c r="A25" s="95" t="s">
        <v>62</v>
      </c>
      <c r="B25" s="95" t="s">
        <v>31</v>
      </c>
      <c r="C25" s="95" t="s">
        <v>32</v>
      </c>
      <c r="D25" s="95" t="s">
        <v>33</v>
      </c>
      <c r="E25" s="95" t="s">
        <v>44</v>
      </c>
      <c r="F25" s="101">
        <v>0</v>
      </c>
      <c r="G25" s="102" t="s">
        <v>35</v>
      </c>
      <c r="H25" s="102" t="s">
        <v>35</v>
      </c>
      <c r="I25" s="102" t="s">
        <v>35</v>
      </c>
      <c r="J25" s="102" t="s">
        <v>35</v>
      </c>
      <c r="K25" s="102" t="s">
        <v>35</v>
      </c>
      <c r="L25" s="102" t="s">
        <v>35</v>
      </c>
      <c r="M25" s="102">
        <v>326748.86</v>
      </c>
      <c r="N25" s="102" t="s">
        <v>35</v>
      </c>
      <c r="O25" s="102"/>
      <c r="P25" s="102" t="s">
        <v>35</v>
      </c>
      <c r="Q25" s="102">
        <f t="shared" si="0"/>
        <v>326.74885999999998</v>
      </c>
      <c r="R25" s="102">
        <v>5076.3100000000004</v>
      </c>
      <c r="S25" s="102">
        <f t="shared" si="1"/>
        <v>5.0763100000000003</v>
      </c>
      <c r="T25" s="102">
        <f t="shared" si="6"/>
        <v>331.82516999999996</v>
      </c>
      <c r="U25" s="102">
        <f>VLOOKUP(A25,'[1]16'!B:W,22,0)</f>
        <v>300</v>
      </c>
      <c r="V25" s="102">
        <v>0</v>
      </c>
      <c r="W25" s="102">
        <f t="shared" si="7"/>
        <v>300</v>
      </c>
      <c r="X25" s="102">
        <f t="shared" si="5"/>
        <v>-31.825169999999957</v>
      </c>
      <c r="Y25" s="102">
        <v>0</v>
      </c>
      <c r="Z25" s="102">
        <f>Y25+S25</f>
        <v>5.0763100000000003</v>
      </c>
      <c r="AA25" s="102"/>
      <c r="AB25" s="102">
        <v>5.0763100000000003</v>
      </c>
      <c r="AC25" s="102">
        <f>VLOOKUP(A25,'[1]16'!B:AL,30,0)</f>
        <v>0</v>
      </c>
      <c r="AD25" s="102">
        <f>VLOOKUP(A25,'[1]16'!B:AK,31,1)</f>
        <v>0</v>
      </c>
      <c r="AE25" s="102">
        <f>VLOOKUP(A25,'[1]16'!B:AK,32,1)</f>
        <v>0</v>
      </c>
      <c r="AF25" s="102">
        <f>VLOOKUP(A25,'[1]16'!B:AL,33,1)</f>
        <v>0</v>
      </c>
      <c r="AG25" s="102">
        <v>0</v>
      </c>
      <c r="AH25" s="102">
        <v>0</v>
      </c>
      <c r="AI25" s="102">
        <v>0</v>
      </c>
      <c r="AJ25" s="102">
        <f t="shared" si="3"/>
        <v>5.0763100000000003</v>
      </c>
      <c r="AK25" s="103">
        <f t="shared" si="4"/>
        <v>0</v>
      </c>
    </row>
    <row r="26" spans="1:37" ht="15.75" hidden="1" customHeight="1">
      <c r="A26" s="95" t="s">
        <v>63</v>
      </c>
      <c r="B26" s="95" t="s">
        <v>31</v>
      </c>
      <c r="C26" s="95" t="s">
        <v>32</v>
      </c>
      <c r="D26" s="95" t="s">
        <v>33</v>
      </c>
      <c r="E26" s="95" t="s">
        <v>44</v>
      </c>
      <c r="F26" s="101">
        <v>0</v>
      </c>
      <c r="G26" s="102" t="s">
        <v>35</v>
      </c>
      <c r="H26" s="102" t="s">
        <v>35</v>
      </c>
      <c r="I26" s="102" t="s">
        <v>35</v>
      </c>
      <c r="J26" s="102" t="s">
        <v>35</v>
      </c>
      <c r="K26" s="102" t="s">
        <v>35</v>
      </c>
      <c r="L26" s="102">
        <v>10036.369999999999</v>
      </c>
      <c r="M26" s="102">
        <v>48412.360000000015</v>
      </c>
      <c r="N26" s="102">
        <v>1888</v>
      </c>
      <c r="O26" s="102">
        <f>VLOOKUP(A26,'[1]ינואר עד יוני 2016'!A:F,6,0)</f>
        <v>2527.1999999999998</v>
      </c>
      <c r="P26" s="102">
        <v>2527.1999999999998</v>
      </c>
      <c r="Q26" s="102">
        <f t="shared" si="0"/>
        <v>62.863930000000003</v>
      </c>
      <c r="R26" s="102">
        <v>3505.37</v>
      </c>
      <c r="S26" s="102">
        <f t="shared" si="1"/>
        <v>3.5053700000000001</v>
      </c>
      <c r="T26" s="102">
        <f t="shared" si="6"/>
        <v>66.36930000000001</v>
      </c>
      <c r="U26" s="102">
        <f>VLOOKUP(A26,'[1]16'!B:W,22,0)</f>
        <v>1000</v>
      </c>
      <c r="V26" s="102">
        <v>0</v>
      </c>
      <c r="W26" s="102">
        <f t="shared" si="7"/>
        <v>1000</v>
      </c>
      <c r="X26" s="102">
        <f t="shared" si="5"/>
        <v>933.63069999999993</v>
      </c>
      <c r="Y26" s="102">
        <v>0</v>
      </c>
      <c r="Z26" s="102">
        <f t="shared" si="8"/>
        <v>3.5053700000000001</v>
      </c>
      <c r="AA26" s="102"/>
      <c r="AB26" s="102">
        <v>3.5053700000000001</v>
      </c>
      <c r="AC26" s="102">
        <f>VLOOKUP(A26,'[1]16'!B:AL,30,0)</f>
        <v>0</v>
      </c>
      <c r="AD26" s="102">
        <f>VLOOKUP(A26,'[1]16'!B:AK,31,1)</f>
        <v>0</v>
      </c>
      <c r="AE26" s="102">
        <f>VLOOKUP(A26,'[1]16'!B:AK,32,1)</f>
        <v>0</v>
      </c>
      <c r="AF26" s="102">
        <f>VLOOKUP(A26,'[1]16'!B:AL,33,1)</f>
        <v>0</v>
      </c>
      <c r="AG26" s="102">
        <v>0</v>
      </c>
      <c r="AH26" s="102">
        <v>0</v>
      </c>
      <c r="AI26" s="102">
        <v>0</v>
      </c>
      <c r="AJ26" s="102">
        <f t="shared" si="3"/>
        <v>3.5053700000000001</v>
      </c>
      <c r="AK26" s="103">
        <f t="shared" si="4"/>
        <v>0</v>
      </c>
    </row>
    <row r="27" spans="1:37" ht="15.75" hidden="1" customHeight="1">
      <c r="A27" s="95" t="s">
        <v>64</v>
      </c>
      <c r="B27" s="95" t="s">
        <v>31</v>
      </c>
      <c r="C27" s="95" t="s">
        <v>32</v>
      </c>
      <c r="D27" s="95" t="s">
        <v>33</v>
      </c>
      <c r="E27" s="95" t="s">
        <v>44</v>
      </c>
      <c r="F27" s="101">
        <v>0</v>
      </c>
      <c r="G27" s="102" t="s">
        <v>35</v>
      </c>
      <c r="H27" s="102" t="s">
        <v>35</v>
      </c>
      <c r="I27" s="102" t="s">
        <v>35</v>
      </c>
      <c r="J27" s="102" t="s">
        <v>35</v>
      </c>
      <c r="K27" s="102" t="s">
        <v>35</v>
      </c>
      <c r="L27" s="102">
        <v>500000</v>
      </c>
      <c r="M27" s="102">
        <v>505440</v>
      </c>
      <c r="N27" s="102">
        <v>1000000</v>
      </c>
      <c r="O27" s="102"/>
      <c r="P27" s="102" t="s">
        <v>35</v>
      </c>
      <c r="Q27" s="102">
        <f t="shared" si="0"/>
        <v>2005.44</v>
      </c>
      <c r="R27" s="102">
        <v>0</v>
      </c>
      <c r="S27" s="102">
        <v>0</v>
      </c>
      <c r="T27" s="102">
        <f t="shared" si="6"/>
        <v>2005.44</v>
      </c>
      <c r="U27" s="102">
        <f>VLOOKUP(A27,'[1]16'!B:W,22,0)</f>
        <v>2000</v>
      </c>
      <c r="V27" s="102">
        <v>0</v>
      </c>
      <c r="W27" s="102">
        <f t="shared" si="7"/>
        <v>2000</v>
      </c>
      <c r="X27" s="102">
        <f t="shared" si="5"/>
        <v>-5.4400000000000546</v>
      </c>
      <c r="Y27" s="102">
        <v>0</v>
      </c>
      <c r="Z27" s="102">
        <f t="shared" si="8"/>
        <v>0</v>
      </c>
      <c r="AA27" s="102"/>
      <c r="AB27" s="102">
        <v>0</v>
      </c>
      <c r="AC27" s="102">
        <f>VLOOKUP(A27,'[1]16'!B:AL,30,0)</f>
        <v>0</v>
      </c>
      <c r="AD27" s="102">
        <f>VLOOKUP(A27,'[1]16'!B:AK,31,1)</f>
        <v>0</v>
      </c>
      <c r="AE27" s="102">
        <f>VLOOKUP(A27,'[1]16'!B:AK,32,1)</f>
        <v>0</v>
      </c>
      <c r="AF27" s="102">
        <f>VLOOKUP(A27,'[1]16'!B:AL,33,1)</f>
        <v>0</v>
      </c>
      <c r="AG27" s="102">
        <v>0</v>
      </c>
      <c r="AH27" s="102">
        <v>0</v>
      </c>
      <c r="AI27" s="102">
        <v>0</v>
      </c>
      <c r="AJ27" s="102">
        <f t="shared" si="3"/>
        <v>0</v>
      </c>
      <c r="AK27" s="103">
        <f t="shared" si="4"/>
        <v>0</v>
      </c>
    </row>
    <row r="28" spans="1:37" ht="15.75" hidden="1" customHeight="1">
      <c r="A28" s="95" t="s">
        <v>65</v>
      </c>
      <c r="B28" s="95" t="s">
        <v>37</v>
      </c>
      <c r="C28" s="95" t="s">
        <v>66</v>
      </c>
      <c r="D28" s="95" t="s">
        <v>33</v>
      </c>
      <c r="E28" s="95" t="s">
        <v>127</v>
      </c>
      <c r="F28" s="101">
        <v>0</v>
      </c>
      <c r="G28" s="102" t="s">
        <v>35</v>
      </c>
      <c r="H28" s="102" t="s">
        <v>35</v>
      </c>
      <c r="I28" s="102" t="s">
        <v>35</v>
      </c>
      <c r="J28" s="102" t="s">
        <v>35</v>
      </c>
      <c r="K28" s="102" t="s">
        <v>35</v>
      </c>
      <c r="L28" s="102" t="s">
        <v>35</v>
      </c>
      <c r="M28" s="102" t="s">
        <v>35</v>
      </c>
      <c r="N28" s="102" t="s">
        <v>35</v>
      </c>
      <c r="O28" s="102"/>
      <c r="P28" s="102">
        <v>2640853.66</v>
      </c>
      <c r="Q28" s="107">
        <f>SUM(G28:P28)/1000-O28/1000</f>
        <v>2640.8536600000002</v>
      </c>
      <c r="R28" s="102">
        <v>4859145.34</v>
      </c>
      <c r="S28" s="102">
        <f t="shared" si="1"/>
        <v>4859.14534</v>
      </c>
      <c r="T28" s="102">
        <f t="shared" si="6"/>
        <v>7499.9989999999998</v>
      </c>
      <c r="U28" s="102">
        <f>VLOOKUP(A28,'[1]16'!B:W,22,0)</f>
        <v>7500</v>
      </c>
      <c r="V28" s="102">
        <v>0</v>
      </c>
      <c r="W28" s="102">
        <f t="shared" si="7"/>
        <v>7500</v>
      </c>
      <c r="X28" s="102">
        <f t="shared" si="5"/>
        <v>1.0000000002037268E-3</v>
      </c>
      <c r="Y28" s="102">
        <v>0</v>
      </c>
      <c r="Z28" s="102">
        <f t="shared" si="8"/>
        <v>4859.14534</v>
      </c>
      <c r="AA28" s="102"/>
      <c r="AB28" s="102">
        <v>4859</v>
      </c>
      <c r="AC28" s="102">
        <f>VLOOKUP(A28,'[1]16'!B:AL,30,0)</f>
        <v>0</v>
      </c>
      <c r="AD28" s="102">
        <f>VLOOKUP(A28,'[1]16'!B:AK,31,1)</f>
        <v>0</v>
      </c>
      <c r="AE28" s="102">
        <f>VLOOKUP(A28,'[1]16'!B:AK,32,1)</f>
        <v>0</v>
      </c>
      <c r="AF28" s="102">
        <f>VLOOKUP(A28,'[1]16'!B:AL,33,1)</f>
        <v>0</v>
      </c>
      <c r="AG28" s="102">
        <v>0</v>
      </c>
      <c r="AH28" s="102">
        <v>0</v>
      </c>
      <c r="AI28" s="102">
        <v>0</v>
      </c>
      <c r="AJ28" s="102">
        <f t="shared" si="3"/>
        <v>4859</v>
      </c>
      <c r="AK28" s="103">
        <f t="shared" si="4"/>
        <v>-0.14534000000003289</v>
      </c>
    </row>
    <row r="29" spans="1:37" ht="15.75" hidden="1" customHeight="1">
      <c r="A29" s="95" t="s">
        <v>67</v>
      </c>
      <c r="B29" s="95" t="s">
        <v>31</v>
      </c>
      <c r="C29" s="95" t="s">
        <v>32</v>
      </c>
      <c r="D29" s="95" t="s">
        <v>33</v>
      </c>
      <c r="E29" s="95" t="s">
        <v>34</v>
      </c>
      <c r="F29" s="101">
        <v>0</v>
      </c>
      <c r="G29" s="102" t="s">
        <v>35</v>
      </c>
      <c r="H29" s="102" t="s">
        <v>35</v>
      </c>
      <c r="I29" s="102" t="s">
        <v>35</v>
      </c>
      <c r="J29" s="102">
        <v>250000</v>
      </c>
      <c r="K29" s="102" t="s">
        <v>35</v>
      </c>
      <c r="L29" s="102" t="s">
        <v>35</v>
      </c>
      <c r="M29" s="102" t="s">
        <v>35</v>
      </c>
      <c r="N29" s="102" t="s">
        <v>35</v>
      </c>
      <c r="O29" s="102"/>
      <c r="P29" s="102" t="s">
        <v>35</v>
      </c>
      <c r="Q29" s="102">
        <f t="shared" si="0"/>
        <v>250</v>
      </c>
      <c r="R29" s="102">
        <v>0</v>
      </c>
      <c r="S29" s="102">
        <v>0</v>
      </c>
      <c r="T29" s="102">
        <f t="shared" si="6"/>
        <v>250</v>
      </c>
      <c r="U29" s="102">
        <f>VLOOKUP(A29,'[1]16'!B:W,22,0)</f>
        <v>250</v>
      </c>
      <c r="V29" s="102">
        <v>0</v>
      </c>
      <c r="W29" s="102">
        <f t="shared" si="7"/>
        <v>250</v>
      </c>
      <c r="X29" s="102">
        <f t="shared" si="5"/>
        <v>0</v>
      </c>
      <c r="Y29" s="102">
        <v>0</v>
      </c>
      <c r="Z29" s="102">
        <f t="shared" si="8"/>
        <v>0</v>
      </c>
      <c r="AA29" s="102"/>
      <c r="AB29" s="102">
        <v>0</v>
      </c>
      <c r="AC29" s="102">
        <f>VLOOKUP(A29,'[1]16'!B:AL,30,0)</f>
        <v>0</v>
      </c>
      <c r="AD29" s="102">
        <f>VLOOKUP(A29,'[1]16'!B:AK,31,1)</f>
        <v>0</v>
      </c>
      <c r="AE29" s="102">
        <f>VLOOKUP(A29,'[1]16'!B:AK,32,1)</f>
        <v>0</v>
      </c>
      <c r="AF29" s="102">
        <f>VLOOKUP(A29,'[1]16'!B:AL,33,1)</f>
        <v>0</v>
      </c>
      <c r="AG29" s="102">
        <v>0</v>
      </c>
      <c r="AH29" s="102">
        <v>0</v>
      </c>
      <c r="AI29" s="102">
        <v>0</v>
      </c>
      <c r="AJ29" s="102">
        <f t="shared" si="3"/>
        <v>0</v>
      </c>
      <c r="AK29" s="103">
        <f t="shared" si="4"/>
        <v>0</v>
      </c>
    </row>
    <row r="30" spans="1:37" ht="15.75" hidden="1" customHeight="1">
      <c r="A30" s="95" t="s">
        <v>68</v>
      </c>
      <c r="B30" s="95" t="s">
        <v>31</v>
      </c>
      <c r="C30" s="95" t="s">
        <v>32</v>
      </c>
      <c r="D30" s="95" t="s">
        <v>33</v>
      </c>
      <c r="E30" s="95" t="s">
        <v>34</v>
      </c>
      <c r="F30" s="101">
        <v>0</v>
      </c>
      <c r="G30" s="102" t="s">
        <v>35</v>
      </c>
      <c r="H30" s="102" t="s">
        <v>35</v>
      </c>
      <c r="I30" s="102" t="s">
        <v>35</v>
      </c>
      <c r="J30" s="102">
        <v>934000</v>
      </c>
      <c r="K30" s="102" t="s">
        <v>35</v>
      </c>
      <c r="L30" s="102" t="s">
        <v>35</v>
      </c>
      <c r="M30" s="102" t="s">
        <v>35</v>
      </c>
      <c r="N30" s="102" t="s">
        <v>35</v>
      </c>
      <c r="O30" s="102"/>
      <c r="P30" s="102" t="s">
        <v>35</v>
      </c>
      <c r="Q30" s="102">
        <f t="shared" si="0"/>
        <v>934</v>
      </c>
      <c r="R30" s="102">
        <v>0</v>
      </c>
      <c r="S30" s="102">
        <v>0</v>
      </c>
      <c r="T30" s="102">
        <f t="shared" si="6"/>
        <v>934</v>
      </c>
      <c r="U30" s="102">
        <f>VLOOKUP(A30,'[1]16'!B:W,22,0)</f>
        <v>934</v>
      </c>
      <c r="V30" s="102">
        <v>0</v>
      </c>
      <c r="W30" s="102">
        <f t="shared" si="7"/>
        <v>934</v>
      </c>
      <c r="X30" s="102">
        <f t="shared" si="5"/>
        <v>0</v>
      </c>
      <c r="Y30" s="102">
        <v>0</v>
      </c>
      <c r="Z30" s="102">
        <f t="shared" si="8"/>
        <v>0</v>
      </c>
      <c r="AA30" s="102"/>
      <c r="AB30" s="102">
        <v>0</v>
      </c>
      <c r="AC30" s="102">
        <f>VLOOKUP(A30,'[1]16'!B:AL,30,0)</f>
        <v>0</v>
      </c>
      <c r="AD30" s="102">
        <f>VLOOKUP(A30,'[1]16'!B:AK,31,1)</f>
        <v>0</v>
      </c>
      <c r="AE30" s="102">
        <f>VLOOKUP(A30,'[1]16'!B:AK,32,1)</f>
        <v>0</v>
      </c>
      <c r="AF30" s="102">
        <f>VLOOKUP(A30,'[1]16'!B:AL,33,1)</f>
        <v>0</v>
      </c>
      <c r="AG30" s="102">
        <v>0</v>
      </c>
      <c r="AH30" s="102">
        <v>0</v>
      </c>
      <c r="AI30" s="102">
        <v>0</v>
      </c>
      <c r="AJ30" s="102">
        <f t="shared" si="3"/>
        <v>0</v>
      </c>
      <c r="AK30" s="103">
        <f t="shared" si="4"/>
        <v>0</v>
      </c>
    </row>
    <row r="31" spans="1:37" ht="15.75" customHeight="1">
      <c r="A31" s="95" t="s">
        <v>69</v>
      </c>
      <c r="B31" s="95" t="s">
        <v>37</v>
      </c>
      <c r="C31" s="95" t="s">
        <v>38</v>
      </c>
      <c r="D31" s="95" t="s">
        <v>33</v>
      </c>
      <c r="E31" s="95" t="s">
        <v>34</v>
      </c>
      <c r="F31" s="101">
        <v>0</v>
      </c>
      <c r="G31" s="102" t="s">
        <v>35</v>
      </c>
      <c r="H31" s="102" t="s">
        <v>35</v>
      </c>
      <c r="I31" s="102" t="s">
        <v>35</v>
      </c>
      <c r="J31" s="102" t="s">
        <v>35</v>
      </c>
      <c r="K31" s="102">
        <v>16613.73</v>
      </c>
      <c r="L31" s="102">
        <v>635448.08000000007</v>
      </c>
      <c r="M31" s="102">
        <v>80323.08</v>
      </c>
      <c r="N31" s="102" t="s">
        <v>35</v>
      </c>
      <c r="O31" s="102"/>
      <c r="P31" s="102" t="s">
        <v>35</v>
      </c>
      <c r="Q31" s="102">
        <f t="shared" si="0"/>
        <v>732.38489000000004</v>
      </c>
      <c r="R31" s="102">
        <v>7005.96</v>
      </c>
      <c r="S31" s="102">
        <f t="shared" si="1"/>
        <v>7.00596</v>
      </c>
      <c r="T31" s="102">
        <f t="shared" si="6"/>
        <v>739.39085</v>
      </c>
      <c r="U31" s="102">
        <f>VLOOKUP(A31,'[1]16'!B:W,22,0)</f>
        <v>748.35045000000002</v>
      </c>
      <c r="V31" s="102">
        <v>0</v>
      </c>
      <c r="W31" s="102">
        <f t="shared" si="7"/>
        <v>748.35045000000002</v>
      </c>
      <c r="X31" s="102">
        <f t="shared" si="5"/>
        <v>8.9596000000000231</v>
      </c>
      <c r="Y31" s="102">
        <v>0</v>
      </c>
      <c r="Z31" s="102">
        <f t="shared" si="8"/>
        <v>7.00596</v>
      </c>
      <c r="AA31" s="102"/>
      <c r="AB31" s="102">
        <v>7</v>
      </c>
      <c r="AC31" s="102">
        <f>VLOOKUP(A31,'[1]16'!B:AL,30,0)</f>
        <v>0</v>
      </c>
      <c r="AD31" s="102">
        <f>VLOOKUP(A31,'[1]16'!B:AK,31,1)</f>
        <v>0</v>
      </c>
      <c r="AE31" s="102">
        <f>VLOOKUP(A31,'[1]16'!B:AK,32,1)</f>
        <v>0</v>
      </c>
      <c r="AF31" s="102">
        <f>VLOOKUP(A31,'[1]16'!B:AL,33,1)</f>
        <v>0</v>
      </c>
      <c r="AG31" s="102">
        <v>0</v>
      </c>
      <c r="AH31" s="102">
        <v>0</v>
      </c>
      <c r="AI31" s="102">
        <v>0</v>
      </c>
      <c r="AJ31" s="102">
        <f t="shared" si="3"/>
        <v>7</v>
      </c>
      <c r="AK31" s="103">
        <f t="shared" si="4"/>
        <v>-5.9599999999999653E-3</v>
      </c>
    </row>
    <row r="32" spans="1:37" ht="15.75" hidden="1" customHeight="1">
      <c r="A32" s="95" t="s">
        <v>70</v>
      </c>
      <c r="B32" s="95" t="s">
        <v>31</v>
      </c>
      <c r="C32" s="95" t="s">
        <v>32</v>
      </c>
      <c r="D32" s="95" t="s">
        <v>33</v>
      </c>
      <c r="E32" s="95" t="s">
        <v>44</v>
      </c>
      <c r="F32" s="101">
        <v>0</v>
      </c>
      <c r="G32" s="102" t="s">
        <v>35</v>
      </c>
      <c r="H32" s="102" t="s">
        <v>35</v>
      </c>
      <c r="I32" s="102" t="s">
        <v>35</v>
      </c>
      <c r="J32" s="102" t="s">
        <v>35</v>
      </c>
      <c r="K32" s="102" t="s">
        <v>35</v>
      </c>
      <c r="L32" s="102" t="s">
        <v>35</v>
      </c>
      <c r="M32" s="102">
        <v>3220</v>
      </c>
      <c r="N32" s="102" t="s">
        <v>35</v>
      </c>
      <c r="O32" s="102"/>
      <c r="P32" s="102" t="s">
        <v>35</v>
      </c>
      <c r="Q32" s="102">
        <f t="shared" si="0"/>
        <v>3.22</v>
      </c>
      <c r="R32" s="102">
        <v>0</v>
      </c>
      <c r="S32" s="102">
        <v>0</v>
      </c>
      <c r="T32" s="102">
        <f t="shared" si="6"/>
        <v>3.22</v>
      </c>
      <c r="U32" s="102">
        <f>VLOOKUP(A32,'[1]16'!B:W,22,0)</f>
        <v>125</v>
      </c>
      <c r="V32" s="102">
        <v>0</v>
      </c>
      <c r="W32" s="102">
        <f t="shared" si="7"/>
        <v>125</v>
      </c>
      <c r="X32" s="102">
        <f t="shared" si="5"/>
        <v>121.78</v>
      </c>
      <c r="Y32" s="102">
        <v>0</v>
      </c>
      <c r="Z32" s="102">
        <f t="shared" si="8"/>
        <v>0</v>
      </c>
      <c r="AA32" s="102"/>
      <c r="AB32" s="102">
        <v>0</v>
      </c>
      <c r="AC32" s="102">
        <f>VLOOKUP(A32,'[1]16'!B:AL,30,0)</f>
        <v>0</v>
      </c>
      <c r="AD32" s="102">
        <f>VLOOKUP(A32,'[1]16'!B:AK,31,1)</f>
        <v>0</v>
      </c>
      <c r="AE32" s="102">
        <f>VLOOKUP(A32,'[1]16'!B:AK,32,1)</f>
        <v>0</v>
      </c>
      <c r="AF32" s="102">
        <f>VLOOKUP(A32,'[1]16'!B:AL,33,1)</f>
        <v>0</v>
      </c>
      <c r="AG32" s="102">
        <v>0</v>
      </c>
      <c r="AH32" s="102">
        <v>0</v>
      </c>
      <c r="AI32" s="102">
        <v>0</v>
      </c>
      <c r="AJ32" s="102">
        <f t="shared" si="3"/>
        <v>0</v>
      </c>
      <c r="AK32" s="103">
        <f t="shared" si="4"/>
        <v>0</v>
      </c>
    </row>
    <row r="33" spans="1:38" ht="15.75" hidden="1" customHeight="1">
      <c r="A33" s="95" t="s">
        <v>712</v>
      </c>
      <c r="B33" s="95" t="s">
        <v>31</v>
      </c>
      <c r="C33" s="95" t="s">
        <v>50</v>
      </c>
      <c r="D33" s="95" t="s">
        <v>33</v>
      </c>
      <c r="E33" s="95" t="s">
        <v>71</v>
      </c>
      <c r="F33" s="101">
        <v>0</v>
      </c>
      <c r="G33" s="102" t="s">
        <v>35</v>
      </c>
      <c r="H33" s="102" t="s">
        <v>35</v>
      </c>
      <c r="I33" s="102" t="s">
        <v>35</v>
      </c>
      <c r="J33" s="102" t="s">
        <v>35</v>
      </c>
      <c r="K33" s="102" t="s">
        <v>35</v>
      </c>
      <c r="L33" s="102" t="s">
        <v>35</v>
      </c>
      <c r="M33" s="102">
        <v>1185736</v>
      </c>
      <c r="N33" s="102">
        <v>6568694</v>
      </c>
      <c r="O33" s="102">
        <f>VLOOKUP(A33,'[1]ינואר עד יוני 2016'!A:F,6,0)</f>
        <v>5283689</v>
      </c>
      <c r="P33" s="102">
        <v>11717992</v>
      </c>
      <c r="Q33" s="102">
        <f t="shared" si="0"/>
        <v>19472.421999999999</v>
      </c>
      <c r="R33" s="102">
        <v>122778081</v>
      </c>
      <c r="S33" s="102">
        <f t="shared" si="1"/>
        <v>122778.08100000001</v>
      </c>
      <c r="T33" s="102">
        <f t="shared" si="6"/>
        <v>142250.503</v>
      </c>
      <c r="U33" s="102">
        <f>VLOOKUP(A33,'[1]16'!B:W,22,0)</f>
        <v>145000</v>
      </c>
      <c r="V33" s="102">
        <v>0</v>
      </c>
      <c r="W33" s="102">
        <f t="shared" si="7"/>
        <v>145000</v>
      </c>
      <c r="X33" s="102">
        <f t="shared" si="5"/>
        <v>2749.497000000003</v>
      </c>
      <c r="Y33" s="102">
        <v>0</v>
      </c>
      <c r="Z33" s="102">
        <f t="shared" si="8"/>
        <v>122778.08100000001</v>
      </c>
      <c r="AA33" s="102"/>
      <c r="AB33" s="105">
        <v>122778</v>
      </c>
      <c r="AC33" s="102">
        <v>0</v>
      </c>
      <c r="AD33" s="102">
        <v>0</v>
      </c>
      <c r="AE33" s="102">
        <f>VLOOKUP(A33,'[1]16'!B:AK,32,1)</f>
        <v>0</v>
      </c>
      <c r="AF33" s="102">
        <f>VLOOKUP(A33,'[1]16'!B:AL,33,1)</f>
        <v>0</v>
      </c>
      <c r="AG33" s="102">
        <v>0</v>
      </c>
      <c r="AH33" s="102">
        <v>0</v>
      </c>
      <c r="AI33" s="102">
        <v>0</v>
      </c>
      <c r="AJ33" s="102">
        <f t="shared" si="3"/>
        <v>122778</v>
      </c>
      <c r="AK33" s="103">
        <f t="shared" si="4"/>
        <v>-8.1000000005587935E-2</v>
      </c>
    </row>
    <row r="34" spans="1:38" ht="15.75" hidden="1" customHeight="1">
      <c r="A34" s="95" t="s">
        <v>713</v>
      </c>
      <c r="B34" s="95" t="s">
        <v>72</v>
      </c>
      <c r="C34" s="95" t="s">
        <v>73</v>
      </c>
      <c r="D34" s="95" t="s">
        <v>74</v>
      </c>
      <c r="E34" s="95" t="s">
        <v>71</v>
      </c>
      <c r="F34" s="101">
        <v>0</v>
      </c>
      <c r="G34" s="102" t="s">
        <v>35</v>
      </c>
      <c r="H34" s="102" t="s">
        <v>35</v>
      </c>
      <c r="I34" s="102" t="s">
        <v>35</v>
      </c>
      <c r="J34" s="102" t="s">
        <v>35</v>
      </c>
      <c r="K34" s="102" t="s">
        <v>35</v>
      </c>
      <c r="L34" s="102" t="s">
        <v>35</v>
      </c>
      <c r="M34" s="102">
        <v>60884</v>
      </c>
      <c r="N34" s="102">
        <v>460258</v>
      </c>
      <c r="O34" s="102"/>
      <c r="P34" s="102" t="s">
        <v>35</v>
      </c>
      <c r="Q34" s="102">
        <f t="shared" si="0"/>
        <v>521.14200000000005</v>
      </c>
      <c r="R34" s="102">
        <v>12492126</v>
      </c>
      <c r="S34" s="102">
        <f t="shared" si="1"/>
        <v>12492.126</v>
      </c>
      <c r="T34" s="102">
        <f t="shared" si="6"/>
        <v>13013.268</v>
      </c>
      <c r="U34" s="102">
        <f>VLOOKUP(A34,'[1]16'!B:W,22,0)</f>
        <v>15000</v>
      </c>
      <c r="V34" s="102">
        <v>0</v>
      </c>
      <c r="W34" s="102">
        <f t="shared" si="7"/>
        <v>15000</v>
      </c>
      <c r="X34" s="102">
        <f t="shared" si="5"/>
        <v>1986.732</v>
      </c>
      <c r="Y34" s="102">
        <v>0</v>
      </c>
      <c r="Z34" s="102">
        <f t="shared" si="8"/>
        <v>12492.126</v>
      </c>
      <c r="AA34" s="102"/>
      <c r="AB34" s="105">
        <v>12492</v>
      </c>
      <c r="AC34" s="102">
        <v>0</v>
      </c>
      <c r="AD34" s="102">
        <v>0</v>
      </c>
      <c r="AE34" s="102">
        <f>VLOOKUP(A34,'[1]16'!B:AK,32,1)</f>
        <v>0</v>
      </c>
      <c r="AF34" s="102">
        <f>VLOOKUP(A34,'[1]16'!B:AL,33,1)</f>
        <v>0</v>
      </c>
      <c r="AG34" s="102">
        <v>0</v>
      </c>
      <c r="AH34" s="102">
        <v>0</v>
      </c>
      <c r="AI34" s="102">
        <v>0</v>
      </c>
      <c r="AJ34" s="102">
        <f t="shared" si="3"/>
        <v>12492</v>
      </c>
      <c r="AK34" s="103">
        <f t="shared" si="4"/>
        <v>-0.12600000000020373</v>
      </c>
    </row>
    <row r="35" spans="1:38" ht="15.75" hidden="1" customHeight="1">
      <c r="A35" s="95" t="s">
        <v>714</v>
      </c>
      <c r="B35" s="95" t="s">
        <v>31</v>
      </c>
      <c r="C35" s="95" t="s">
        <v>50</v>
      </c>
      <c r="D35" s="95" t="s">
        <v>33</v>
      </c>
      <c r="E35" s="95" t="s">
        <v>71</v>
      </c>
      <c r="F35" s="101">
        <v>0</v>
      </c>
      <c r="G35" s="102" t="s">
        <v>35</v>
      </c>
      <c r="H35" s="102" t="s">
        <v>35</v>
      </c>
      <c r="I35" s="102" t="s">
        <v>35</v>
      </c>
      <c r="J35" s="102" t="s">
        <v>35</v>
      </c>
      <c r="K35" s="102">
        <v>13318411</v>
      </c>
      <c r="L35" s="102">
        <v>54773520</v>
      </c>
      <c r="M35" s="102">
        <v>45702261</v>
      </c>
      <c r="N35" s="102">
        <v>45448721</v>
      </c>
      <c r="O35" s="102">
        <f>VLOOKUP(A35,'[1]ינואר עד יוני 2016'!A:F,6,0)</f>
        <v>29702885</v>
      </c>
      <c r="P35" s="102">
        <v>31639983</v>
      </c>
      <c r="Q35" s="102">
        <f t="shared" si="0"/>
        <v>190882.89599999998</v>
      </c>
      <c r="R35" s="102">
        <v>142809065</v>
      </c>
      <c r="S35" s="102">
        <f t="shared" si="1"/>
        <v>142809.065</v>
      </c>
      <c r="T35" s="102">
        <f t="shared" si="6"/>
        <v>333691.96100000001</v>
      </c>
      <c r="U35" s="102">
        <f>VLOOKUP(A35,'[1]16'!B:W,22,0)</f>
        <v>333692.00400000002</v>
      </c>
      <c r="V35" s="102">
        <v>0</v>
      </c>
      <c r="W35" s="102">
        <f t="shared" si="7"/>
        <v>333692.00400000002</v>
      </c>
      <c r="X35" s="102">
        <f t="shared" si="5"/>
        <v>4.3000000005122274E-2</v>
      </c>
      <c r="Y35" s="102">
        <v>0</v>
      </c>
      <c r="Z35" s="102">
        <f t="shared" si="8"/>
        <v>142809.065</v>
      </c>
      <c r="AA35" s="102"/>
      <c r="AB35" s="105">
        <v>142809</v>
      </c>
      <c r="AC35" s="102">
        <f>VLOOKUP(A35,'[1]16'!B:AL,30,0)</f>
        <v>0</v>
      </c>
      <c r="AD35" s="102">
        <f>VLOOKUP(A35,'[1]16'!B:AK,31,1)</f>
        <v>0</v>
      </c>
      <c r="AE35" s="102">
        <f>VLOOKUP(A35,'[1]16'!B:AK,32,1)</f>
        <v>0</v>
      </c>
      <c r="AF35" s="102">
        <f>VLOOKUP(A35,'[1]16'!B:AL,33,1)</f>
        <v>0</v>
      </c>
      <c r="AG35" s="102">
        <v>0</v>
      </c>
      <c r="AH35" s="102">
        <v>0</v>
      </c>
      <c r="AI35" s="102">
        <v>0</v>
      </c>
      <c r="AJ35" s="102">
        <f t="shared" si="3"/>
        <v>142809</v>
      </c>
      <c r="AK35" s="103">
        <f t="shared" si="4"/>
        <v>-6.5000000002328306E-2</v>
      </c>
    </row>
    <row r="36" spans="1:38" ht="15.75" hidden="1" customHeight="1">
      <c r="A36" s="95" t="s">
        <v>715</v>
      </c>
      <c r="B36" s="95" t="s">
        <v>72</v>
      </c>
      <c r="C36" s="95" t="s">
        <v>73</v>
      </c>
      <c r="D36" s="95" t="s">
        <v>74</v>
      </c>
      <c r="E36" s="95" t="s">
        <v>71</v>
      </c>
      <c r="F36" s="101">
        <v>0</v>
      </c>
      <c r="G36" s="102" t="s">
        <v>35</v>
      </c>
      <c r="H36" s="102" t="s">
        <v>35</v>
      </c>
      <c r="I36" s="102" t="s">
        <v>35</v>
      </c>
      <c r="J36" s="102" t="s">
        <v>35</v>
      </c>
      <c r="K36" s="102">
        <v>133367</v>
      </c>
      <c r="L36" s="102">
        <v>782779</v>
      </c>
      <c r="M36" s="102">
        <v>939052</v>
      </c>
      <c r="N36" s="102">
        <v>255299</v>
      </c>
      <c r="O36" s="102"/>
      <c r="P36" s="102" t="s">
        <v>35</v>
      </c>
      <c r="Q36" s="102">
        <f t="shared" si="0"/>
        <v>2110.4969999999998</v>
      </c>
      <c r="R36" s="102">
        <v>2179414</v>
      </c>
      <c r="S36" s="102">
        <f t="shared" si="1"/>
        <v>2179.4140000000002</v>
      </c>
      <c r="T36" s="102">
        <f t="shared" si="6"/>
        <v>4289.9110000000001</v>
      </c>
      <c r="U36" s="102">
        <f>VLOOKUP(A36,'[1]16'!B:W,22,0)</f>
        <v>4289.9109999999991</v>
      </c>
      <c r="V36" s="102">
        <v>0</v>
      </c>
      <c r="W36" s="102">
        <f t="shared" si="7"/>
        <v>4289.9109999999991</v>
      </c>
      <c r="X36" s="102">
        <f t="shared" si="5"/>
        <v>0</v>
      </c>
      <c r="Y36" s="102">
        <v>0</v>
      </c>
      <c r="Z36" s="102">
        <f t="shared" si="8"/>
        <v>2179.4140000000002</v>
      </c>
      <c r="AA36" s="102"/>
      <c r="AB36" s="105">
        <v>2179</v>
      </c>
      <c r="AC36" s="102">
        <f>VLOOKUP(A36,'[1]16'!B:AL,30,0)</f>
        <v>0</v>
      </c>
      <c r="AD36" s="102">
        <f>VLOOKUP(A36,'[1]16'!B:AK,31,1)</f>
        <v>0</v>
      </c>
      <c r="AE36" s="102">
        <f>VLOOKUP(A36,'[1]16'!B:AK,32,1)</f>
        <v>0</v>
      </c>
      <c r="AF36" s="102">
        <f>VLOOKUP(A36,'[1]16'!B:AL,33,1)</f>
        <v>0</v>
      </c>
      <c r="AG36" s="102">
        <v>0</v>
      </c>
      <c r="AH36" s="102">
        <v>0</v>
      </c>
      <c r="AI36" s="102">
        <v>0</v>
      </c>
      <c r="AJ36" s="102">
        <f t="shared" si="3"/>
        <v>2179</v>
      </c>
      <c r="AK36" s="103">
        <f t="shared" si="4"/>
        <v>-0.41400000000021464</v>
      </c>
    </row>
    <row r="37" spans="1:38" ht="15.75" hidden="1" customHeight="1">
      <c r="A37" s="95" t="s">
        <v>75</v>
      </c>
      <c r="B37" s="95" t="s">
        <v>72</v>
      </c>
      <c r="C37" s="95" t="s">
        <v>76</v>
      </c>
      <c r="D37" s="95" t="s">
        <v>74</v>
      </c>
      <c r="E37" s="95" t="s">
        <v>34</v>
      </c>
      <c r="F37" s="101">
        <v>0</v>
      </c>
      <c r="G37" s="102" t="s">
        <v>35</v>
      </c>
      <c r="H37" s="102" t="s">
        <v>35</v>
      </c>
      <c r="I37" s="102" t="s">
        <v>35</v>
      </c>
      <c r="J37" s="102" t="s">
        <v>35</v>
      </c>
      <c r="K37" s="102" t="s">
        <v>35</v>
      </c>
      <c r="L37" s="102" t="s">
        <v>35</v>
      </c>
      <c r="M37" s="102">
        <v>5078027.76</v>
      </c>
      <c r="N37" s="102">
        <v>4161745.79</v>
      </c>
      <c r="O37" s="102">
        <f>VLOOKUP(A37,'[1]ינואר עד יוני 2016'!A:F,6,0)</f>
        <v>924000</v>
      </c>
      <c r="P37" s="102">
        <v>3714339.75</v>
      </c>
      <c r="Q37" s="102">
        <f>SUM(G37:P37)/1000-O37/1000</f>
        <v>12954.113300000001</v>
      </c>
      <c r="R37" s="102">
        <v>721198.6</v>
      </c>
      <c r="S37" s="102">
        <f t="shared" si="1"/>
        <v>721.19859999999994</v>
      </c>
      <c r="T37" s="102">
        <f t="shared" si="6"/>
        <v>13675.311900000001</v>
      </c>
      <c r="U37" s="102">
        <f>VLOOKUP(A37,'[1]16'!B:W,22,0)</f>
        <v>32200</v>
      </c>
      <c r="V37" s="102">
        <v>0</v>
      </c>
      <c r="W37" s="102">
        <f t="shared" si="7"/>
        <v>32200</v>
      </c>
      <c r="X37" s="102">
        <f t="shared" si="5"/>
        <v>18524.688099999999</v>
      </c>
      <c r="Y37" s="105">
        <f>VLOOKUP(A37,'[1]16'!B:AK,25,0)</f>
        <v>18543.027850000002</v>
      </c>
      <c r="Z37" s="102">
        <f t="shared" si="8"/>
        <v>19264.226450000002</v>
      </c>
      <c r="AA37" s="102"/>
      <c r="AB37" s="105">
        <f>5500+3164</f>
        <v>8664</v>
      </c>
      <c r="AC37" s="105">
        <v>5300</v>
      </c>
      <c r="AD37" s="105">
        <v>5300</v>
      </c>
      <c r="AE37" s="105">
        <f>VLOOKUP(A37,'[1]16'!B:AK,32,1)</f>
        <v>0</v>
      </c>
      <c r="AF37" s="105">
        <f>VLOOKUP(A37,'[1]16'!B:AL,33,1)</f>
        <v>0</v>
      </c>
      <c r="AG37" s="105">
        <v>0</v>
      </c>
      <c r="AH37" s="105">
        <v>0</v>
      </c>
      <c r="AI37" s="105">
        <v>0</v>
      </c>
      <c r="AJ37" s="105">
        <f t="shared" si="3"/>
        <v>19264</v>
      </c>
      <c r="AK37" s="108">
        <f t="shared" si="4"/>
        <v>-0.22645000000193249</v>
      </c>
    </row>
    <row r="38" spans="1:38" ht="15.75" hidden="1" customHeight="1">
      <c r="A38" s="95" t="s">
        <v>716</v>
      </c>
      <c r="B38" s="95" t="s">
        <v>31</v>
      </c>
      <c r="C38" s="95" t="s">
        <v>32</v>
      </c>
      <c r="D38" s="95" t="s">
        <v>33</v>
      </c>
      <c r="E38" s="95" t="s">
        <v>77</v>
      </c>
      <c r="F38" s="101">
        <v>0</v>
      </c>
      <c r="G38" s="102" t="s">
        <v>35</v>
      </c>
      <c r="H38" s="102" t="s">
        <v>35</v>
      </c>
      <c r="I38" s="102" t="s">
        <v>35</v>
      </c>
      <c r="J38" s="102" t="s">
        <v>35</v>
      </c>
      <c r="K38" s="102" t="s">
        <v>35</v>
      </c>
      <c r="L38" s="102" t="s">
        <v>35</v>
      </c>
      <c r="M38" s="102">
        <v>2124</v>
      </c>
      <c r="N38" s="102" t="s">
        <v>35</v>
      </c>
      <c r="O38" s="102"/>
      <c r="P38" s="102" t="s">
        <v>35</v>
      </c>
      <c r="Q38" s="102">
        <f t="shared" si="0"/>
        <v>2.1240000000000001</v>
      </c>
      <c r="R38" s="102">
        <v>0</v>
      </c>
      <c r="S38" s="102">
        <v>0</v>
      </c>
      <c r="T38" s="102">
        <f t="shared" si="6"/>
        <v>2.1240000000000001</v>
      </c>
      <c r="U38" s="102">
        <f>VLOOKUP(A38,'[1]16'!B:W,22,0)</f>
        <v>40000</v>
      </c>
      <c r="V38" s="102">
        <v>0</v>
      </c>
      <c r="W38" s="102">
        <f t="shared" si="7"/>
        <v>40000</v>
      </c>
      <c r="X38" s="102">
        <f t="shared" si="5"/>
        <v>39997.875999999997</v>
      </c>
      <c r="Y38" s="109">
        <f>VLOOKUP(A38,'[1]16'!B:AK,25,0)</f>
        <v>39997.875999999997</v>
      </c>
      <c r="Z38" s="102">
        <f t="shared" si="8"/>
        <v>39997.875999999997</v>
      </c>
      <c r="AA38" s="102"/>
      <c r="AB38" s="105">
        <v>8000</v>
      </c>
      <c r="AC38" s="105">
        <f>VLOOKUP(A38,'[1]16'!B:AL,30,0)</f>
        <v>8000</v>
      </c>
      <c r="AD38" s="105">
        <f>VLOOKUP(A38,'[1]16'!B:AK,31,1)</f>
        <v>8000</v>
      </c>
      <c r="AE38" s="105">
        <f>VLOOKUP(A38,'[1]16'!B:AK,32,1)</f>
        <v>8000</v>
      </c>
      <c r="AF38" s="105">
        <v>7998</v>
      </c>
      <c r="AG38" s="102">
        <v>0</v>
      </c>
      <c r="AH38" s="102">
        <v>0</v>
      </c>
      <c r="AI38" s="102">
        <v>0</v>
      </c>
      <c r="AJ38" s="102">
        <f t="shared" si="3"/>
        <v>39998</v>
      </c>
      <c r="AK38" s="103">
        <f t="shared" si="4"/>
        <v>0.12400000000343425</v>
      </c>
    </row>
    <row r="39" spans="1:38" ht="15.75" customHeight="1">
      <c r="A39" s="95" t="s">
        <v>78</v>
      </c>
      <c r="B39" s="95" t="s">
        <v>37</v>
      </c>
      <c r="C39" s="95" t="s">
        <v>38</v>
      </c>
      <c r="D39" s="95" t="s">
        <v>33</v>
      </c>
      <c r="E39" s="95" t="s">
        <v>44</v>
      </c>
      <c r="F39" s="101">
        <v>0</v>
      </c>
      <c r="G39" s="102" t="s">
        <v>35</v>
      </c>
      <c r="H39" s="102" t="s">
        <v>35</v>
      </c>
      <c r="I39" s="102" t="s">
        <v>35</v>
      </c>
      <c r="J39" s="102" t="s">
        <v>35</v>
      </c>
      <c r="K39" s="102" t="s">
        <v>35</v>
      </c>
      <c r="L39" s="102">
        <v>87000</v>
      </c>
      <c r="M39" s="102">
        <v>663000</v>
      </c>
      <c r="N39" s="102">
        <v>750000</v>
      </c>
      <c r="O39" s="102"/>
      <c r="P39" s="102" t="s">
        <v>35</v>
      </c>
      <c r="Q39" s="102">
        <f t="shared" si="0"/>
        <v>1500</v>
      </c>
      <c r="R39" s="102">
        <v>0</v>
      </c>
      <c r="S39" s="102">
        <v>0</v>
      </c>
      <c r="T39" s="102">
        <f t="shared" si="6"/>
        <v>1500</v>
      </c>
      <c r="U39" s="102">
        <f>VLOOKUP(A39,'[1]16'!B:W,22,0)</f>
        <v>1500</v>
      </c>
      <c r="V39" s="102">
        <v>0</v>
      </c>
      <c r="W39" s="102">
        <f t="shared" si="7"/>
        <v>1500</v>
      </c>
      <c r="X39" s="102">
        <f t="shared" si="5"/>
        <v>0</v>
      </c>
      <c r="Y39" s="102">
        <v>0</v>
      </c>
      <c r="Z39" s="102">
        <f t="shared" si="8"/>
        <v>0</v>
      </c>
      <c r="AA39" s="102"/>
      <c r="AB39" s="102">
        <v>0</v>
      </c>
      <c r="AC39" s="102">
        <f>VLOOKUP(A39,'[1]16'!B:AL,30,0)</f>
        <v>0</v>
      </c>
      <c r="AD39" s="102">
        <f>VLOOKUP(A39,'[1]16'!B:AK,31,1)</f>
        <v>0</v>
      </c>
      <c r="AE39" s="102">
        <f>VLOOKUP(A39,'[1]16'!B:AK,32,1)</f>
        <v>0</v>
      </c>
      <c r="AF39" s="102">
        <f>VLOOKUP(A39,'[1]16'!B:AL,33,1)</f>
        <v>0</v>
      </c>
      <c r="AG39" s="102">
        <v>0</v>
      </c>
      <c r="AH39" s="102">
        <v>0</v>
      </c>
      <c r="AI39" s="102">
        <v>0</v>
      </c>
      <c r="AJ39" s="102">
        <f t="shared" si="3"/>
        <v>0</v>
      </c>
      <c r="AK39" s="103">
        <f t="shared" si="4"/>
        <v>0</v>
      </c>
    </row>
    <row r="40" spans="1:38" ht="15.75" hidden="1" customHeight="1">
      <c r="A40" s="95" t="s">
        <v>717</v>
      </c>
      <c r="B40" s="95" t="s">
        <v>31</v>
      </c>
      <c r="C40" s="95" t="s">
        <v>50</v>
      </c>
      <c r="D40" s="95" t="s">
        <v>33</v>
      </c>
      <c r="E40" s="95" t="s">
        <v>79</v>
      </c>
      <c r="F40" s="101">
        <v>0</v>
      </c>
      <c r="G40" s="102" t="s">
        <v>35</v>
      </c>
      <c r="H40" s="102" t="s">
        <v>35</v>
      </c>
      <c r="I40" s="102" t="s">
        <v>35</v>
      </c>
      <c r="J40" s="102" t="s">
        <v>35</v>
      </c>
      <c r="K40" s="102">
        <v>252968</v>
      </c>
      <c r="L40" s="102">
        <v>4920978</v>
      </c>
      <c r="M40" s="102">
        <v>8800876</v>
      </c>
      <c r="N40" s="102">
        <v>5291123</v>
      </c>
      <c r="O40" s="102">
        <f>VLOOKUP(A40,'[1]ינואר עד יוני 2016'!A:F,6,0)</f>
        <v>2617885.91</v>
      </c>
      <c r="P40" s="102">
        <v>2617885.91</v>
      </c>
      <c r="Q40" s="102">
        <f t="shared" si="0"/>
        <v>21883.830910000001</v>
      </c>
      <c r="R40" s="102">
        <v>96546976.5</v>
      </c>
      <c r="S40" s="102">
        <f t="shared" si="1"/>
        <v>96546.976500000004</v>
      </c>
      <c r="T40" s="102">
        <f t="shared" si="6"/>
        <v>118430.80741000001</v>
      </c>
      <c r="U40" s="102">
        <f>VLOOKUP(A40,'[1]16'!B:W,22,0)</f>
        <v>145933.391</v>
      </c>
      <c r="V40" s="102">
        <v>0</v>
      </c>
      <c r="W40" s="102">
        <f t="shared" si="7"/>
        <v>145933.391</v>
      </c>
      <c r="X40" s="102">
        <f t="shared" si="5"/>
        <v>27502.583589999995</v>
      </c>
      <c r="Y40" s="102">
        <v>0</v>
      </c>
      <c r="Z40" s="102">
        <f t="shared" si="8"/>
        <v>96546.976500000004</v>
      </c>
      <c r="AA40" s="102"/>
      <c r="AB40" s="105"/>
      <c r="AC40" s="105">
        <f>VLOOKUP(A40,'[1]16'!B:AL,30,0)</f>
        <v>42634</v>
      </c>
      <c r="AD40" s="105">
        <v>39540</v>
      </c>
      <c r="AE40" s="105">
        <f>VLOOKUP(A40,'[1]16'!B:AK,32,1)</f>
        <v>14373</v>
      </c>
      <c r="AF40" s="105">
        <f>VLOOKUP(A40,'[1]16'!B:AL,33,1)</f>
        <v>0</v>
      </c>
      <c r="AG40" s="105">
        <v>0</v>
      </c>
      <c r="AH40" s="105">
        <v>0</v>
      </c>
      <c r="AI40" s="105">
        <v>0</v>
      </c>
      <c r="AJ40" s="105">
        <f t="shared" si="3"/>
        <v>96547</v>
      </c>
      <c r="AK40" s="108">
        <f t="shared" si="4"/>
        <v>2.3499999995692633E-2</v>
      </c>
      <c r="AL40" s="220" t="s">
        <v>718</v>
      </c>
    </row>
    <row r="41" spans="1:38" ht="15.75" hidden="1" customHeight="1">
      <c r="A41" s="95" t="s">
        <v>719</v>
      </c>
      <c r="B41" s="95" t="s">
        <v>72</v>
      </c>
      <c r="C41" s="95" t="s">
        <v>73</v>
      </c>
      <c r="D41" s="95" t="s">
        <v>74</v>
      </c>
      <c r="E41" s="95" t="s">
        <v>79</v>
      </c>
      <c r="F41" s="101">
        <v>0</v>
      </c>
      <c r="G41" s="102" t="s">
        <v>35</v>
      </c>
      <c r="H41" s="102" t="s">
        <v>35</v>
      </c>
      <c r="I41" s="102" t="s">
        <v>35</v>
      </c>
      <c r="J41" s="102" t="s">
        <v>35</v>
      </c>
      <c r="K41" s="102" t="s">
        <v>35</v>
      </c>
      <c r="L41" s="102" t="s">
        <v>35</v>
      </c>
      <c r="M41" s="102" t="s">
        <v>35</v>
      </c>
      <c r="N41" s="102" t="s">
        <v>35</v>
      </c>
      <c r="O41" s="102"/>
      <c r="P41" s="102" t="s">
        <v>35</v>
      </c>
      <c r="Q41" s="102">
        <f t="shared" si="0"/>
        <v>0</v>
      </c>
      <c r="R41" s="102">
        <v>3600000</v>
      </c>
      <c r="S41" s="102">
        <f t="shared" si="1"/>
        <v>3600</v>
      </c>
      <c r="T41" s="102">
        <f t="shared" si="6"/>
        <v>3600</v>
      </c>
      <c r="U41" s="102">
        <f>VLOOKUP(A41,'[1]16'!B:W,22,0)</f>
        <v>3600</v>
      </c>
      <c r="V41" s="102">
        <v>0</v>
      </c>
      <c r="W41" s="102">
        <f t="shared" si="7"/>
        <v>3600</v>
      </c>
      <c r="X41" s="102">
        <f t="shared" si="5"/>
        <v>0</v>
      </c>
      <c r="Y41" s="102">
        <v>0</v>
      </c>
      <c r="Z41" s="102">
        <f t="shared" si="8"/>
        <v>3600</v>
      </c>
      <c r="AA41" s="102"/>
      <c r="AB41" s="105"/>
      <c r="AC41" s="105">
        <f>VLOOKUP(A41,'[1]16'!B:AL,30,0)</f>
        <v>1800</v>
      </c>
      <c r="AD41" s="105">
        <v>1800</v>
      </c>
      <c r="AE41" s="105">
        <f>VLOOKUP(A41,'[1]16'!B:AK,32,1)</f>
        <v>0</v>
      </c>
      <c r="AF41" s="105">
        <f>VLOOKUP(A41,'[1]16'!B:AL,33,1)</f>
        <v>0</v>
      </c>
      <c r="AG41" s="105">
        <v>0</v>
      </c>
      <c r="AH41" s="105">
        <v>0</v>
      </c>
      <c r="AI41" s="105">
        <v>0</v>
      </c>
      <c r="AJ41" s="105">
        <f t="shared" si="3"/>
        <v>3600</v>
      </c>
      <c r="AK41" s="108">
        <f t="shared" si="4"/>
        <v>0</v>
      </c>
      <c r="AL41" s="220"/>
    </row>
    <row r="42" spans="1:38" ht="15.75" hidden="1" customHeight="1">
      <c r="A42" s="95" t="s">
        <v>720</v>
      </c>
      <c r="B42" s="95" t="s">
        <v>31</v>
      </c>
      <c r="C42" s="95" t="s">
        <v>50</v>
      </c>
      <c r="D42" s="95" t="s">
        <v>33</v>
      </c>
      <c r="E42" s="95" t="s">
        <v>79</v>
      </c>
      <c r="F42" s="101">
        <v>0</v>
      </c>
      <c r="G42" s="102" t="s">
        <v>35</v>
      </c>
      <c r="H42" s="102" t="s">
        <v>35</v>
      </c>
      <c r="I42" s="102" t="s">
        <v>35</v>
      </c>
      <c r="J42" s="102" t="s">
        <v>35</v>
      </c>
      <c r="K42" s="102" t="s">
        <v>35</v>
      </c>
      <c r="L42" s="102" t="s">
        <v>35</v>
      </c>
      <c r="M42" s="102">
        <v>483810</v>
      </c>
      <c r="N42" s="102">
        <v>5942582</v>
      </c>
      <c r="O42" s="102"/>
      <c r="P42" s="102" t="s">
        <v>35</v>
      </c>
      <c r="Q42" s="102">
        <f t="shared" si="0"/>
        <v>6426.3919999999998</v>
      </c>
      <c r="R42" s="102">
        <v>76119530</v>
      </c>
      <c r="S42" s="102">
        <f t="shared" si="1"/>
        <v>76119.53</v>
      </c>
      <c r="T42" s="102">
        <f t="shared" si="6"/>
        <v>82545.921999999991</v>
      </c>
      <c r="U42" s="102">
        <f>VLOOKUP(A42,'[1]16'!B:W,22,0)</f>
        <v>82545.921999999991</v>
      </c>
      <c r="V42" s="102">
        <v>0</v>
      </c>
      <c r="W42" s="102">
        <f t="shared" si="7"/>
        <v>82545.921999999991</v>
      </c>
      <c r="X42" s="102">
        <f t="shared" si="5"/>
        <v>0</v>
      </c>
      <c r="Y42" s="102">
        <v>0</v>
      </c>
      <c r="Z42" s="102">
        <f t="shared" si="8"/>
        <v>76119.53</v>
      </c>
      <c r="AA42" s="102"/>
      <c r="AB42" s="105"/>
      <c r="AC42" s="105">
        <f>VLOOKUP(A42,'[1]16'!B:AL,30,0)</f>
        <v>21682</v>
      </c>
      <c r="AD42" s="105">
        <v>51121</v>
      </c>
      <c r="AE42" s="105">
        <f>VLOOKUP(A42,'[1]16'!B:AK,32,1)</f>
        <v>3317</v>
      </c>
      <c r="AF42" s="105">
        <f>VLOOKUP(A42,'[1]16'!B:AL,33,1)</f>
        <v>0</v>
      </c>
      <c r="AG42" s="105">
        <v>0</v>
      </c>
      <c r="AH42" s="105">
        <v>0</v>
      </c>
      <c r="AI42" s="105">
        <v>0</v>
      </c>
      <c r="AJ42" s="105">
        <f t="shared" si="3"/>
        <v>76120</v>
      </c>
      <c r="AK42" s="108">
        <f t="shared" si="4"/>
        <v>0.47000000000116415</v>
      </c>
      <c r="AL42" s="220"/>
    </row>
    <row r="43" spans="1:38" ht="15.75" hidden="1" customHeight="1">
      <c r="A43" s="95" t="s">
        <v>721</v>
      </c>
      <c r="B43" s="95" t="s">
        <v>72</v>
      </c>
      <c r="C43" s="95" t="s">
        <v>73</v>
      </c>
      <c r="D43" s="95" t="s">
        <v>74</v>
      </c>
      <c r="E43" s="95" t="s">
        <v>79</v>
      </c>
      <c r="F43" s="101">
        <v>0</v>
      </c>
      <c r="G43" s="102" t="s">
        <v>35</v>
      </c>
      <c r="H43" s="102" t="s">
        <v>35</v>
      </c>
      <c r="I43" s="102" t="s">
        <v>35</v>
      </c>
      <c r="J43" s="102" t="s">
        <v>35</v>
      </c>
      <c r="K43" s="102" t="s">
        <v>35</v>
      </c>
      <c r="L43" s="102" t="s">
        <v>35</v>
      </c>
      <c r="M43" s="102" t="s">
        <v>35</v>
      </c>
      <c r="N43" s="102" t="s">
        <v>35</v>
      </c>
      <c r="O43" s="102"/>
      <c r="P43" s="102" t="s">
        <v>35</v>
      </c>
      <c r="Q43" s="102">
        <f t="shared" si="0"/>
        <v>0</v>
      </c>
      <c r="R43" s="102">
        <v>45833440</v>
      </c>
      <c r="S43" s="102">
        <f t="shared" si="1"/>
        <v>45833.440000000002</v>
      </c>
      <c r="T43" s="102">
        <f t="shared" si="6"/>
        <v>45833.440000000002</v>
      </c>
      <c r="U43" s="102">
        <f>VLOOKUP(A43,'[1]16'!B:W,22,0)</f>
        <v>45833.440000000002</v>
      </c>
      <c r="V43" s="102">
        <v>0</v>
      </c>
      <c r="W43" s="102">
        <f t="shared" si="7"/>
        <v>45833.440000000002</v>
      </c>
      <c r="X43" s="102">
        <f t="shared" si="5"/>
        <v>0</v>
      </c>
      <c r="Y43" s="102">
        <v>0</v>
      </c>
      <c r="Z43" s="102">
        <f t="shared" si="8"/>
        <v>45833.440000000002</v>
      </c>
      <c r="AA43" s="102"/>
      <c r="AB43" s="105"/>
      <c r="AC43" s="105">
        <f>VLOOKUP(A43,'[1]16'!B:AL,30,0)</f>
        <v>22916</v>
      </c>
      <c r="AD43" s="105">
        <v>22917</v>
      </c>
      <c r="AE43" s="105">
        <f>VLOOKUP(A43,'[1]16'!B:AK,32,1)</f>
        <v>0</v>
      </c>
      <c r="AF43" s="105">
        <f>VLOOKUP(A43,'[1]16'!B:AL,33,1)</f>
        <v>0</v>
      </c>
      <c r="AG43" s="105">
        <v>0</v>
      </c>
      <c r="AH43" s="105">
        <v>0</v>
      </c>
      <c r="AI43" s="105">
        <v>0</v>
      </c>
      <c r="AJ43" s="105">
        <f t="shared" si="3"/>
        <v>45833</v>
      </c>
      <c r="AK43" s="108">
        <f t="shared" si="4"/>
        <v>-0.44000000000232831</v>
      </c>
      <c r="AL43" s="220"/>
    </row>
    <row r="44" spans="1:38" ht="15.75" hidden="1" customHeight="1">
      <c r="A44" s="95" t="s">
        <v>722</v>
      </c>
      <c r="B44" s="95" t="s">
        <v>31</v>
      </c>
      <c r="C44" s="95" t="s">
        <v>50</v>
      </c>
      <c r="D44" s="95" t="s">
        <v>33</v>
      </c>
      <c r="E44" s="95" t="s">
        <v>79</v>
      </c>
      <c r="F44" s="101">
        <v>0</v>
      </c>
      <c r="G44" s="102" t="s">
        <v>35</v>
      </c>
      <c r="H44" s="102" t="s">
        <v>35</v>
      </c>
      <c r="I44" s="102" t="s">
        <v>35</v>
      </c>
      <c r="J44" s="102" t="s">
        <v>35</v>
      </c>
      <c r="K44" s="102">
        <v>266830</v>
      </c>
      <c r="L44" s="102" t="s">
        <v>35</v>
      </c>
      <c r="M44" s="102">
        <v>408017.5</v>
      </c>
      <c r="N44" s="102">
        <v>4102682.5</v>
      </c>
      <c r="O44" s="102"/>
      <c r="P44" s="102" t="s">
        <v>35</v>
      </c>
      <c r="Q44" s="102">
        <f t="shared" si="0"/>
        <v>4777.53</v>
      </c>
      <c r="R44" s="102">
        <v>82070216.870000005</v>
      </c>
      <c r="S44" s="102">
        <f t="shared" si="1"/>
        <v>82070.216870000004</v>
      </c>
      <c r="T44" s="102">
        <f t="shared" si="6"/>
        <v>86847.746870000003</v>
      </c>
      <c r="U44" s="102">
        <f>VLOOKUP(A44,'[1]16'!B:W,22,0)</f>
        <v>120676.66799999999</v>
      </c>
      <c r="V44" s="102">
        <v>0</v>
      </c>
      <c r="W44" s="102">
        <f t="shared" si="7"/>
        <v>120676.66799999999</v>
      </c>
      <c r="X44" s="102">
        <f t="shared" si="5"/>
        <v>33828.921129999988</v>
      </c>
      <c r="Y44" s="102">
        <v>0</v>
      </c>
      <c r="Z44" s="102">
        <f t="shared" si="8"/>
        <v>82070.216870000004</v>
      </c>
      <c r="AA44" s="102"/>
      <c r="AB44" s="105"/>
      <c r="AC44" s="105">
        <f>VLOOKUP(A44,'[1]16'!B:AL,30,0)</f>
        <v>38730</v>
      </c>
      <c r="AD44" s="105">
        <v>32328</v>
      </c>
      <c r="AE44" s="105">
        <f>VLOOKUP(A44,'[1]16'!B:AK,32,1)</f>
        <v>11012</v>
      </c>
      <c r="AF44" s="105">
        <f>VLOOKUP(A44,'[1]16'!B:AL,33,1)</f>
        <v>0</v>
      </c>
      <c r="AG44" s="105">
        <v>0</v>
      </c>
      <c r="AH44" s="105">
        <v>0</v>
      </c>
      <c r="AI44" s="105">
        <v>0</v>
      </c>
      <c r="AJ44" s="105">
        <f t="shared" si="3"/>
        <v>82070</v>
      </c>
      <c r="AK44" s="108">
        <f t="shared" si="4"/>
        <v>-0.21687000000383705</v>
      </c>
      <c r="AL44" s="220"/>
    </row>
    <row r="45" spans="1:38" ht="15.75" hidden="1" customHeight="1">
      <c r="A45" s="95" t="s">
        <v>723</v>
      </c>
      <c r="B45" s="95" t="s">
        <v>72</v>
      </c>
      <c r="C45" s="95" t="s">
        <v>73</v>
      </c>
      <c r="D45" s="95" t="s">
        <v>74</v>
      </c>
      <c r="E45" s="95" t="s">
        <v>79</v>
      </c>
      <c r="F45" s="101">
        <v>0</v>
      </c>
      <c r="G45" s="102" t="s">
        <v>35</v>
      </c>
      <c r="H45" s="102" t="s">
        <v>35</v>
      </c>
      <c r="I45" s="102" t="s">
        <v>35</v>
      </c>
      <c r="J45" s="102" t="s">
        <v>35</v>
      </c>
      <c r="K45" s="102" t="s">
        <v>35</v>
      </c>
      <c r="L45" s="102" t="s">
        <v>35</v>
      </c>
      <c r="M45" s="102" t="s">
        <v>35</v>
      </c>
      <c r="N45" s="102" t="s">
        <v>35</v>
      </c>
      <c r="O45" s="102"/>
      <c r="P45" s="102" t="s">
        <v>35</v>
      </c>
      <c r="Q45" s="102">
        <f t="shared" si="0"/>
        <v>0</v>
      </c>
      <c r="R45" s="102">
        <v>9875593.2200000007</v>
      </c>
      <c r="S45" s="102">
        <f t="shared" si="1"/>
        <v>9875.5932200000007</v>
      </c>
      <c r="T45" s="102">
        <f t="shared" si="6"/>
        <v>9875.5932200000007</v>
      </c>
      <c r="U45" s="102">
        <f>VLOOKUP(A45,'[1]16'!B:W,22,0)</f>
        <v>9960</v>
      </c>
      <c r="V45" s="102">
        <v>0</v>
      </c>
      <c r="W45" s="102">
        <f t="shared" si="7"/>
        <v>9960</v>
      </c>
      <c r="X45" s="102">
        <f t="shared" si="5"/>
        <v>84.406779999999344</v>
      </c>
      <c r="Y45" s="102">
        <v>0</v>
      </c>
      <c r="Z45" s="102">
        <f t="shared" si="8"/>
        <v>9875.5932200000007</v>
      </c>
      <c r="AA45" s="102"/>
      <c r="AB45" s="105"/>
      <c r="AC45" s="105">
        <f>VLOOKUP(A45,'[1]16'!B:AL,30,0)</f>
        <v>2490</v>
      </c>
      <c r="AD45" s="105">
        <v>7386</v>
      </c>
      <c r="AE45" s="105">
        <f>VLOOKUP(A45,'[1]16'!B:AK,32,1)</f>
        <v>0</v>
      </c>
      <c r="AF45" s="105">
        <f>VLOOKUP(A45,'[1]16'!B:AL,33,1)</f>
        <v>0</v>
      </c>
      <c r="AG45" s="105">
        <v>0</v>
      </c>
      <c r="AH45" s="105">
        <v>0</v>
      </c>
      <c r="AI45" s="105">
        <v>0</v>
      </c>
      <c r="AJ45" s="105">
        <f t="shared" si="3"/>
        <v>9876</v>
      </c>
      <c r="AK45" s="108">
        <f t="shared" si="4"/>
        <v>0.406779999999344</v>
      </c>
      <c r="AL45" s="220"/>
    </row>
    <row r="46" spans="1:38" ht="15.75" hidden="1" customHeight="1">
      <c r="A46" s="95" t="s">
        <v>80</v>
      </c>
      <c r="B46" s="95" t="s">
        <v>31</v>
      </c>
      <c r="C46" s="95" t="s">
        <v>32</v>
      </c>
      <c r="D46" s="95" t="s">
        <v>33</v>
      </c>
      <c r="E46" s="95" t="s">
        <v>39</v>
      </c>
      <c r="F46" s="101">
        <v>0</v>
      </c>
      <c r="G46" s="102" t="s">
        <v>35</v>
      </c>
      <c r="H46" s="102" t="s">
        <v>35</v>
      </c>
      <c r="I46" s="102" t="s">
        <v>35</v>
      </c>
      <c r="J46" s="102" t="s">
        <v>35</v>
      </c>
      <c r="K46" s="102" t="s">
        <v>35</v>
      </c>
      <c r="L46" s="102" t="s">
        <v>35</v>
      </c>
      <c r="M46" s="102">
        <v>119698.2</v>
      </c>
      <c r="N46" s="102">
        <v>171863.28</v>
      </c>
      <c r="O46" s="102"/>
      <c r="P46" s="102" t="s">
        <v>35</v>
      </c>
      <c r="Q46" s="102">
        <f t="shared" si="0"/>
        <v>291.56147999999996</v>
      </c>
      <c r="R46" s="102">
        <v>1708438.52</v>
      </c>
      <c r="S46" s="102">
        <f t="shared" si="1"/>
        <v>1708.4385199999999</v>
      </c>
      <c r="T46" s="102">
        <f t="shared" si="6"/>
        <v>2000</v>
      </c>
      <c r="U46" s="102">
        <f>VLOOKUP(A46,'[1]16'!B:W,22,0)</f>
        <v>2000</v>
      </c>
      <c r="V46" s="102">
        <v>0</v>
      </c>
      <c r="W46" s="102">
        <f t="shared" si="7"/>
        <v>2000</v>
      </c>
      <c r="X46" s="102">
        <f t="shared" si="5"/>
        <v>0</v>
      </c>
      <c r="Y46" s="102">
        <v>0</v>
      </c>
      <c r="Z46" s="102">
        <f t="shared" si="8"/>
        <v>1708.4385199999999</v>
      </c>
      <c r="AA46" s="102"/>
      <c r="AB46" s="102">
        <v>1708</v>
      </c>
      <c r="AC46" s="102">
        <f>VLOOKUP(A46,'[1]16'!B:AL,30,0)</f>
        <v>0</v>
      </c>
      <c r="AD46" s="102">
        <f>VLOOKUP(A46,'[1]16'!B:AK,31,1)</f>
        <v>0</v>
      </c>
      <c r="AE46" s="102">
        <f>VLOOKUP(A46,'[1]16'!B:AK,32,1)</f>
        <v>0</v>
      </c>
      <c r="AF46" s="102">
        <f>VLOOKUP(A46,'[1]16'!B:AL,33,1)</f>
        <v>0</v>
      </c>
      <c r="AG46" s="102">
        <v>0</v>
      </c>
      <c r="AH46" s="102">
        <v>0</v>
      </c>
      <c r="AI46" s="102">
        <v>0</v>
      </c>
      <c r="AJ46" s="102">
        <f t="shared" si="3"/>
        <v>1708</v>
      </c>
      <c r="AK46" s="103">
        <f t="shared" si="4"/>
        <v>-0.43851999999992586</v>
      </c>
    </row>
    <row r="47" spans="1:38" ht="15.75" hidden="1" customHeight="1">
      <c r="A47" s="95" t="s">
        <v>81</v>
      </c>
      <c r="B47" s="95" t="s">
        <v>31</v>
      </c>
      <c r="C47" s="95" t="s">
        <v>32</v>
      </c>
      <c r="D47" s="95" t="s">
        <v>33</v>
      </c>
      <c r="E47" s="95" t="s">
        <v>44</v>
      </c>
      <c r="F47" s="101">
        <v>0</v>
      </c>
      <c r="G47" s="102" t="s">
        <v>35</v>
      </c>
      <c r="H47" s="102" t="s">
        <v>35</v>
      </c>
      <c r="I47" s="102" t="s">
        <v>35</v>
      </c>
      <c r="J47" s="102" t="s">
        <v>35</v>
      </c>
      <c r="K47" s="102" t="s">
        <v>35</v>
      </c>
      <c r="L47" s="102" t="s">
        <v>35</v>
      </c>
      <c r="M47" s="102">
        <v>1000000</v>
      </c>
      <c r="N47" s="102" t="s">
        <v>35</v>
      </c>
      <c r="O47" s="102"/>
      <c r="P47" s="102" t="s">
        <v>35</v>
      </c>
      <c r="Q47" s="102">
        <f t="shared" si="0"/>
        <v>1000</v>
      </c>
      <c r="R47" s="102">
        <v>0</v>
      </c>
      <c r="S47" s="102">
        <v>0</v>
      </c>
      <c r="T47" s="102">
        <f t="shared" si="6"/>
        <v>1000</v>
      </c>
      <c r="U47" s="102">
        <f>VLOOKUP(A47,'[1]16'!B:W,22,0)</f>
        <v>2000</v>
      </c>
      <c r="V47" s="102">
        <v>0</v>
      </c>
      <c r="W47" s="102">
        <f t="shared" si="7"/>
        <v>2000</v>
      </c>
      <c r="X47" s="102">
        <f t="shared" si="5"/>
        <v>1000</v>
      </c>
      <c r="Y47" s="105">
        <v>0</v>
      </c>
      <c r="Z47" s="102">
        <f t="shared" si="8"/>
        <v>0</v>
      </c>
      <c r="AA47" s="102"/>
      <c r="AB47" s="102">
        <v>0</v>
      </c>
      <c r="AC47" s="102">
        <f>VLOOKUP(A47,'[1]16'!B:AL,30,0)</f>
        <v>0</v>
      </c>
      <c r="AD47" s="102">
        <f>VLOOKUP(A47,'[1]16'!B:AK,31,1)</f>
        <v>0</v>
      </c>
      <c r="AE47" s="102">
        <f>VLOOKUP(A47,'[1]16'!B:AK,32,1)</f>
        <v>0</v>
      </c>
      <c r="AF47" s="102">
        <f>VLOOKUP(A47,'[1]16'!B:AL,33,1)</f>
        <v>0</v>
      </c>
      <c r="AG47" s="102">
        <v>0</v>
      </c>
      <c r="AH47" s="102">
        <v>0</v>
      </c>
      <c r="AI47" s="102">
        <v>0</v>
      </c>
      <c r="AJ47" s="102">
        <f t="shared" si="3"/>
        <v>0</v>
      </c>
      <c r="AK47" s="103">
        <f t="shared" si="4"/>
        <v>0</v>
      </c>
    </row>
    <row r="48" spans="1:38" ht="15.75" hidden="1" customHeight="1">
      <c r="A48" s="95" t="s">
        <v>82</v>
      </c>
      <c r="B48" s="95" t="s">
        <v>31</v>
      </c>
      <c r="C48" s="95" t="s">
        <v>32</v>
      </c>
      <c r="D48" s="95" t="s">
        <v>33</v>
      </c>
      <c r="E48" s="95" t="s">
        <v>44</v>
      </c>
      <c r="F48" s="101">
        <v>0</v>
      </c>
      <c r="G48" s="102" t="s">
        <v>35</v>
      </c>
      <c r="H48" s="102" t="s">
        <v>35</v>
      </c>
      <c r="I48" s="102" t="s">
        <v>35</v>
      </c>
      <c r="J48" s="102" t="s">
        <v>35</v>
      </c>
      <c r="K48" s="102" t="s">
        <v>35</v>
      </c>
      <c r="L48" s="102" t="s">
        <v>35</v>
      </c>
      <c r="M48" s="102">
        <v>503393.91</v>
      </c>
      <c r="N48" s="102" t="s">
        <v>35</v>
      </c>
      <c r="O48" s="102"/>
      <c r="P48" s="102" t="s">
        <v>35</v>
      </c>
      <c r="Q48" s="102">
        <f t="shared" si="0"/>
        <v>503.39390999999995</v>
      </c>
      <c r="R48" s="102">
        <v>0</v>
      </c>
      <c r="S48" s="102">
        <v>0</v>
      </c>
      <c r="T48" s="102">
        <f t="shared" si="6"/>
        <v>503.39390999999995</v>
      </c>
      <c r="U48" s="102">
        <f>VLOOKUP(A48,'[1]16'!B:W,22,0)</f>
        <v>1000</v>
      </c>
      <c r="V48" s="102">
        <v>0</v>
      </c>
      <c r="W48" s="102">
        <f t="shared" si="7"/>
        <v>1000</v>
      </c>
      <c r="X48" s="102">
        <f t="shared" si="5"/>
        <v>496.60609000000005</v>
      </c>
      <c r="Y48" s="102">
        <v>0</v>
      </c>
      <c r="Z48" s="102">
        <f t="shared" si="8"/>
        <v>0</v>
      </c>
      <c r="AA48" s="102"/>
      <c r="AB48" s="102">
        <v>0</v>
      </c>
      <c r="AC48" s="102">
        <f>VLOOKUP(A48,'[1]16'!B:AL,30,0)</f>
        <v>0</v>
      </c>
      <c r="AD48" s="102">
        <f>VLOOKUP(A48,'[1]16'!B:AK,31,1)</f>
        <v>0</v>
      </c>
      <c r="AE48" s="102">
        <f>VLOOKUP(A48,'[1]16'!B:AK,32,1)</f>
        <v>0</v>
      </c>
      <c r="AF48" s="102">
        <f>VLOOKUP(A48,'[1]16'!B:AL,33,1)</f>
        <v>0</v>
      </c>
      <c r="AG48" s="102">
        <v>0</v>
      </c>
      <c r="AH48" s="102">
        <v>0</v>
      </c>
      <c r="AI48" s="102">
        <v>0</v>
      </c>
      <c r="AJ48" s="102">
        <f t="shared" si="3"/>
        <v>0</v>
      </c>
      <c r="AK48" s="103">
        <f t="shared" si="4"/>
        <v>0</v>
      </c>
    </row>
    <row r="49" spans="1:37" ht="15.75" hidden="1" customHeight="1">
      <c r="A49" s="110" t="s">
        <v>83</v>
      </c>
      <c r="B49" s="95" t="s">
        <v>37</v>
      </c>
      <c r="C49" s="95" t="s">
        <v>48</v>
      </c>
      <c r="D49" s="95" t="s">
        <v>33</v>
      </c>
      <c r="E49" s="95" t="s">
        <v>34</v>
      </c>
      <c r="F49" s="101" t="s">
        <v>724</v>
      </c>
      <c r="G49" s="102" t="s">
        <v>35</v>
      </c>
      <c r="H49" s="102" t="s">
        <v>35</v>
      </c>
      <c r="I49" s="102" t="s">
        <v>35</v>
      </c>
      <c r="J49" s="102" t="s">
        <v>35</v>
      </c>
      <c r="K49" s="102" t="s">
        <v>35</v>
      </c>
      <c r="L49" s="102" t="s">
        <v>35</v>
      </c>
      <c r="M49" s="102" t="s">
        <v>35</v>
      </c>
      <c r="N49" s="102" t="s">
        <v>35</v>
      </c>
      <c r="O49" s="102"/>
      <c r="P49" s="102" t="s">
        <v>35</v>
      </c>
      <c r="Q49" s="102">
        <f t="shared" si="0"/>
        <v>0</v>
      </c>
      <c r="R49" s="102">
        <v>1500000</v>
      </c>
      <c r="S49" s="102">
        <f t="shared" si="1"/>
        <v>1500</v>
      </c>
      <c r="T49" s="102">
        <f t="shared" si="6"/>
        <v>1500</v>
      </c>
      <c r="U49" s="102">
        <v>0</v>
      </c>
      <c r="V49" s="102">
        <v>1500</v>
      </c>
      <c r="W49" s="102">
        <f t="shared" si="7"/>
        <v>1500</v>
      </c>
      <c r="X49" s="102">
        <f t="shared" si="5"/>
        <v>0</v>
      </c>
      <c r="Y49" s="102">
        <v>0</v>
      </c>
      <c r="Z49" s="102">
        <f t="shared" si="8"/>
        <v>1500</v>
      </c>
      <c r="AA49" s="102"/>
      <c r="AB49" s="102">
        <v>1500</v>
      </c>
      <c r="AC49" s="102">
        <f>VLOOKUP(A49,'[1]16'!B:AL,30,0)</f>
        <v>0</v>
      </c>
      <c r="AD49" s="102">
        <f>VLOOKUP(A49,'[1]16'!B:AK,31,1)</f>
        <v>0</v>
      </c>
      <c r="AE49" s="102">
        <f>VLOOKUP(A49,'[1]16'!B:AK,32,1)</f>
        <v>0</v>
      </c>
      <c r="AF49" s="102">
        <f>VLOOKUP(A49,'[1]16'!B:AL,33,1)</f>
        <v>0</v>
      </c>
      <c r="AG49" s="102">
        <v>0</v>
      </c>
      <c r="AH49" s="102">
        <v>0</v>
      </c>
      <c r="AI49" s="102">
        <v>0</v>
      </c>
      <c r="AJ49" s="102">
        <f t="shared" si="3"/>
        <v>1500</v>
      </c>
      <c r="AK49" s="103">
        <f t="shared" si="4"/>
        <v>0</v>
      </c>
    </row>
    <row r="50" spans="1:37" ht="15.75" customHeight="1">
      <c r="A50" s="95" t="s">
        <v>84</v>
      </c>
      <c r="B50" s="95" t="s">
        <v>37</v>
      </c>
      <c r="C50" s="95" t="s">
        <v>38</v>
      </c>
      <c r="D50" s="95" t="s">
        <v>33</v>
      </c>
      <c r="E50" s="95" t="s">
        <v>44</v>
      </c>
      <c r="F50" s="101">
        <v>0</v>
      </c>
      <c r="G50" s="102" t="s">
        <v>35</v>
      </c>
      <c r="H50" s="102" t="s">
        <v>35</v>
      </c>
      <c r="I50" s="102">
        <v>2649091</v>
      </c>
      <c r="J50" s="102">
        <v>9802000</v>
      </c>
      <c r="K50" s="102">
        <v>8437000</v>
      </c>
      <c r="L50" s="102" t="s">
        <v>35</v>
      </c>
      <c r="M50" s="102" t="s">
        <v>35</v>
      </c>
      <c r="N50" s="102" t="s">
        <v>35</v>
      </c>
      <c r="O50" s="102"/>
      <c r="P50" s="102" t="s">
        <v>35</v>
      </c>
      <c r="Q50" s="102">
        <f t="shared" si="0"/>
        <v>20888.091</v>
      </c>
      <c r="R50" s="102">
        <v>0</v>
      </c>
      <c r="S50" s="102">
        <v>0</v>
      </c>
      <c r="T50" s="102">
        <f t="shared" si="6"/>
        <v>20888.091</v>
      </c>
      <c r="U50" s="102">
        <f>VLOOKUP(A50,'[1]16'!B:W,22,0)</f>
        <v>20888</v>
      </c>
      <c r="V50" s="102">
        <v>0</v>
      </c>
      <c r="W50" s="102">
        <f t="shared" si="7"/>
        <v>20888</v>
      </c>
      <c r="X50" s="102">
        <f t="shared" si="5"/>
        <v>-9.1000000000349246E-2</v>
      </c>
      <c r="Y50" s="102">
        <v>0</v>
      </c>
      <c r="Z50" s="102">
        <f t="shared" si="8"/>
        <v>0</v>
      </c>
      <c r="AA50" s="102"/>
      <c r="AB50" s="102">
        <v>0</v>
      </c>
      <c r="AC50" s="102">
        <f>VLOOKUP(A50,'[1]16'!B:AL,30,0)</f>
        <v>0</v>
      </c>
      <c r="AD50" s="102">
        <f>VLOOKUP(A50,'[1]16'!B:AK,31,1)</f>
        <v>0</v>
      </c>
      <c r="AE50" s="102">
        <f>VLOOKUP(A50,'[1]16'!B:AK,32,1)</f>
        <v>0</v>
      </c>
      <c r="AF50" s="102">
        <f>VLOOKUP(A50,'[1]16'!B:AL,33,1)</f>
        <v>0</v>
      </c>
      <c r="AG50" s="102">
        <v>0</v>
      </c>
      <c r="AH50" s="102">
        <v>0</v>
      </c>
      <c r="AI50" s="102">
        <v>0</v>
      </c>
      <c r="AJ50" s="102">
        <f t="shared" si="3"/>
        <v>0</v>
      </c>
      <c r="AK50" s="103">
        <f t="shared" si="4"/>
        <v>0</v>
      </c>
    </row>
    <row r="51" spans="1:37" ht="15.75" hidden="1" customHeight="1">
      <c r="A51" s="95" t="s">
        <v>85</v>
      </c>
      <c r="B51" s="95" t="s">
        <v>31</v>
      </c>
      <c r="C51" s="95" t="s">
        <v>32</v>
      </c>
      <c r="D51" s="95" t="s">
        <v>33</v>
      </c>
      <c r="E51" s="95" t="s">
        <v>46</v>
      </c>
      <c r="F51" s="101">
        <v>0</v>
      </c>
      <c r="G51" s="102" t="s">
        <v>35</v>
      </c>
      <c r="H51" s="102" t="s">
        <v>35</v>
      </c>
      <c r="I51" s="102">
        <v>218591.56000000003</v>
      </c>
      <c r="J51" s="102">
        <v>2021555.2000000002</v>
      </c>
      <c r="K51" s="102">
        <v>1724835.3399999999</v>
      </c>
      <c r="L51" s="102">
        <v>572542.5</v>
      </c>
      <c r="M51" s="102">
        <v>855535.39999999991</v>
      </c>
      <c r="N51" s="102">
        <v>543637.15999999992</v>
      </c>
      <c r="O51" s="102">
        <f>VLOOKUP(A51,'[1]ינואר עד יוני 2016'!A:F,6,0)</f>
        <v>453719.44999999995</v>
      </c>
      <c r="P51" s="102">
        <v>453719.44999999995</v>
      </c>
      <c r="Q51" s="102">
        <f t="shared" si="0"/>
        <v>6390.4166100000011</v>
      </c>
      <c r="R51" s="102">
        <v>1171922.75</v>
      </c>
      <c r="S51" s="102">
        <f t="shared" si="1"/>
        <v>1171.92275</v>
      </c>
      <c r="T51" s="102">
        <f t="shared" si="6"/>
        <v>7562.3393600000009</v>
      </c>
      <c r="U51" s="102">
        <f>VLOOKUP(A51,'[1]16'!B:W,22,0)</f>
        <v>17484.811959999999</v>
      </c>
      <c r="V51" s="102">
        <v>0</v>
      </c>
      <c r="W51" s="102">
        <f t="shared" si="7"/>
        <v>17484.811959999999</v>
      </c>
      <c r="X51" s="102">
        <f t="shared" si="5"/>
        <v>9922.4725999999973</v>
      </c>
      <c r="Y51" s="102">
        <v>0</v>
      </c>
      <c r="Z51" s="102">
        <f>Y51+S51</f>
        <v>1171.92275</v>
      </c>
      <c r="AA51" s="102"/>
      <c r="AB51" s="102">
        <v>1172</v>
      </c>
      <c r="AC51" s="102"/>
      <c r="AD51" s="102"/>
      <c r="AE51" s="102"/>
      <c r="AF51" s="102">
        <f>VLOOKUP(A51,'[1]16'!B:AL,33,1)</f>
        <v>0</v>
      </c>
      <c r="AG51" s="102">
        <v>0</v>
      </c>
      <c r="AH51" s="102">
        <v>0</v>
      </c>
      <c r="AI51" s="102">
        <v>0</v>
      </c>
      <c r="AJ51" s="102">
        <f t="shared" si="3"/>
        <v>1172</v>
      </c>
      <c r="AK51" s="103">
        <f t="shared" si="4"/>
        <v>7.7250000000049113E-2</v>
      </c>
    </row>
    <row r="52" spans="1:37" ht="15.75" hidden="1" customHeight="1">
      <c r="A52" s="95" t="s">
        <v>86</v>
      </c>
      <c r="B52" s="95" t="s">
        <v>31</v>
      </c>
      <c r="C52" s="95" t="s">
        <v>32</v>
      </c>
      <c r="D52" s="95" t="s">
        <v>33</v>
      </c>
      <c r="E52" s="95" t="s">
        <v>34</v>
      </c>
      <c r="F52" s="101">
        <v>0</v>
      </c>
      <c r="G52" s="102" t="s">
        <v>35</v>
      </c>
      <c r="H52" s="102" t="s">
        <v>35</v>
      </c>
      <c r="I52" s="102" t="s">
        <v>35</v>
      </c>
      <c r="J52" s="102" t="s">
        <v>35</v>
      </c>
      <c r="K52" s="102" t="s">
        <v>35</v>
      </c>
      <c r="L52" s="102" t="s">
        <v>35</v>
      </c>
      <c r="M52" s="102">
        <v>3880.8300000000004</v>
      </c>
      <c r="N52" s="102">
        <v>2552.16</v>
      </c>
      <c r="O52" s="102"/>
      <c r="P52" s="102" t="s">
        <v>35</v>
      </c>
      <c r="Q52" s="102">
        <f t="shared" si="0"/>
        <v>6.4329900000000002</v>
      </c>
      <c r="R52" s="102">
        <v>0</v>
      </c>
      <c r="S52" s="102">
        <v>0</v>
      </c>
      <c r="T52" s="102">
        <f t="shared" si="6"/>
        <v>6.4329900000000002</v>
      </c>
      <c r="U52" s="102">
        <f>VLOOKUP(A52,'[1]16'!B:W,22,0)</f>
        <v>5000</v>
      </c>
      <c r="V52" s="102">
        <v>0</v>
      </c>
      <c r="W52" s="102">
        <f t="shared" si="7"/>
        <v>5000</v>
      </c>
      <c r="X52" s="102">
        <f t="shared" si="5"/>
        <v>4993.5670099999998</v>
      </c>
      <c r="Y52" s="102">
        <v>0</v>
      </c>
      <c r="Z52" s="102">
        <f t="shared" si="8"/>
        <v>0</v>
      </c>
      <c r="AA52" s="102"/>
      <c r="AB52" s="102">
        <v>0</v>
      </c>
      <c r="AC52" s="102">
        <f>VLOOKUP(A52,'[1]16'!B:AL,30,0)</f>
        <v>0</v>
      </c>
      <c r="AD52" s="102">
        <f>VLOOKUP(A52,'[1]16'!B:AK,31,1)</f>
        <v>0</v>
      </c>
      <c r="AE52" s="102">
        <f>VLOOKUP(A52,'[1]16'!B:AK,32,1)</f>
        <v>0</v>
      </c>
      <c r="AF52" s="102">
        <f>VLOOKUP(A52,'[1]16'!B:AL,33,1)</f>
        <v>0</v>
      </c>
      <c r="AG52" s="102">
        <v>0</v>
      </c>
      <c r="AH52" s="102">
        <v>0</v>
      </c>
      <c r="AI52" s="102">
        <v>0</v>
      </c>
      <c r="AJ52" s="102">
        <f t="shared" si="3"/>
        <v>0</v>
      </c>
      <c r="AK52" s="103">
        <f t="shared" si="4"/>
        <v>0</v>
      </c>
    </row>
    <row r="53" spans="1:37" ht="15.75" customHeight="1">
      <c r="A53" s="95" t="s">
        <v>87</v>
      </c>
      <c r="B53" s="95" t="s">
        <v>37</v>
      </c>
      <c r="C53" s="95" t="s">
        <v>38</v>
      </c>
      <c r="D53" s="95" t="s">
        <v>33</v>
      </c>
      <c r="E53" s="95" t="s">
        <v>44</v>
      </c>
      <c r="F53" s="101">
        <v>0</v>
      </c>
      <c r="G53" s="102" t="s">
        <v>35</v>
      </c>
      <c r="H53" s="102" t="s">
        <v>35</v>
      </c>
      <c r="I53" s="102" t="s">
        <v>35</v>
      </c>
      <c r="J53" s="102" t="s">
        <v>35</v>
      </c>
      <c r="K53" s="102" t="s">
        <v>35</v>
      </c>
      <c r="L53" s="102" t="s">
        <v>35</v>
      </c>
      <c r="M53" s="102">
        <v>301646.2</v>
      </c>
      <c r="N53" s="102">
        <v>649673.9</v>
      </c>
      <c r="O53" s="102">
        <f>VLOOKUP(A53,'[1]ינואר עד יוני 2016'!A:F,6,0)</f>
        <v>52502</v>
      </c>
      <c r="P53" s="102">
        <v>109151.03</v>
      </c>
      <c r="Q53" s="102">
        <f t="shared" si="0"/>
        <v>1060.4711300000001</v>
      </c>
      <c r="R53" s="102">
        <v>5599.46</v>
      </c>
      <c r="S53" s="102">
        <f t="shared" si="1"/>
        <v>5.5994599999999997</v>
      </c>
      <c r="T53" s="102">
        <f t="shared" si="6"/>
        <v>1066.07059</v>
      </c>
      <c r="U53" s="102">
        <f>VLOOKUP(A53,'[1]16'!B:W,22,0)</f>
        <v>1300</v>
      </c>
      <c r="V53" s="102">
        <v>0</v>
      </c>
      <c r="W53" s="102">
        <f t="shared" si="7"/>
        <v>1300</v>
      </c>
      <c r="X53" s="102">
        <f t="shared" si="5"/>
        <v>233.92940999999996</v>
      </c>
      <c r="Y53" s="102"/>
      <c r="Z53" s="102">
        <f>Y53+S53</f>
        <v>5.5994599999999997</v>
      </c>
      <c r="AA53" s="102"/>
      <c r="AB53" s="102">
        <v>6</v>
      </c>
      <c r="AC53" s="102">
        <f>VLOOKUP(A53,'[1]16'!B:AL,30,0)</f>
        <v>0</v>
      </c>
      <c r="AD53" s="102">
        <f>VLOOKUP(A53,'[1]16'!B:AK,31,1)</f>
        <v>0</v>
      </c>
      <c r="AE53" s="102">
        <f>VLOOKUP(A53,'[1]16'!B:AK,32,1)</f>
        <v>0</v>
      </c>
      <c r="AF53" s="102">
        <f>VLOOKUP(A53,'[1]16'!B:AL,33,1)</f>
        <v>0</v>
      </c>
      <c r="AG53" s="102">
        <v>0</v>
      </c>
      <c r="AH53" s="102">
        <v>0</v>
      </c>
      <c r="AI53" s="102">
        <v>0</v>
      </c>
      <c r="AJ53" s="102">
        <f t="shared" si="3"/>
        <v>6</v>
      </c>
      <c r="AK53" s="103">
        <f t="shared" si="4"/>
        <v>0.40054000000000034</v>
      </c>
    </row>
    <row r="54" spans="1:37" ht="15.75" hidden="1" customHeight="1">
      <c r="A54" s="95" t="s">
        <v>88</v>
      </c>
      <c r="B54" s="95" t="s">
        <v>72</v>
      </c>
      <c r="C54" s="95" t="s">
        <v>89</v>
      </c>
      <c r="D54" s="95" t="s">
        <v>74</v>
      </c>
      <c r="E54" s="95" t="s">
        <v>44</v>
      </c>
      <c r="F54" s="101">
        <v>0</v>
      </c>
      <c r="G54" s="102" t="s">
        <v>35</v>
      </c>
      <c r="H54" s="102" t="s">
        <v>35</v>
      </c>
      <c r="I54" s="102" t="s">
        <v>35</v>
      </c>
      <c r="J54" s="102">
        <v>119088.04000000001</v>
      </c>
      <c r="K54" s="102" t="s">
        <v>35</v>
      </c>
      <c r="L54" s="102" t="s">
        <v>35</v>
      </c>
      <c r="M54" s="102" t="s">
        <v>35</v>
      </c>
      <c r="N54" s="102">
        <v>66830.399999999994</v>
      </c>
      <c r="O54" s="102"/>
      <c r="P54" s="102" t="s">
        <v>35</v>
      </c>
      <c r="Q54" s="102">
        <f t="shared" si="0"/>
        <v>185.91844</v>
      </c>
      <c r="R54" s="102">
        <v>5169.6000000000004</v>
      </c>
      <c r="S54" s="102">
        <f t="shared" si="1"/>
        <v>5.1696</v>
      </c>
      <c r="T54" s="102">
        <f t="shared" si="6"/>
        <v>191.08804000000001</v>
      </c>
      <c r="U54" s="102">
        <f>VLOOKUP(A54,'[1]16'!B:W,22,0)</f>
        <v>119.5</v>
      </c>
      <c r="V54" s="102">
        <v>0</v>
      </c>
      <c r="W54" s="102">
        <f t="shared" si="7"/>
        <v>119.5</v>
      </c>
      <c r="X54" s="102">
        <f t="shared" si="5"/>
        <v>-71.588040000000007</v>
      </c>
      <c r="Y54" s="102">
        <v>0</v>
      </c>
      <c r="Z54" s="102">
        <f t="shared" si="8"/>
        <v>5.1696</v>
      </c>
      <c r="AA54" s="102"/>
      <c r="AB54" s="102">
        <v>5</v>
      </c>
      <c r="AC54" s="102">
        <f>VLOOKUP(A54,'[1]16'!B:AL,30,0)</f>
        <v>0</v>
      </c>
      <c r="AD54" s="102">
        <f>VLOOKUP(A54,'[1]16'!B:AK,31,1)</f>
        <v>0</v>
      </c>
      <c r="AE54" s="102">
        <f>VLOOKUP(A54,'[1]16'!B:AK,32,1)</f>
        <v>0</v>
      </c>
      <c r="AF54" s="102">
        <f>VLOOKUP(A54,'[1]16'!B:AL,33,1)</f>
        <v>0</v>
      </c>
      <c r="AG54" s="102">
        <v>0</v>
      </c>
      <c r="AH54" s="102">
        <v>0</v>
      </c>
      <c r="AI54" s="102">
        <v>0</v>
      </c>
      <c r="AJ54" s="102">
        <f t="shared" si="3"/>
        <v>5</v>
      </c>
      <c r="AK54" s="103">
        <f t="shared" si="4"/>
        <v>-0.16959999999999997</v>
      </c>
    </row>
    <row r="55" spans="1:37" ht="15.75" hidden="1" customHeight="1">
      <c r="A55" s="95" t="s">
        <v>90</v>
      </c>
      <c r="B55" s="95" t="s">
        <v>31</v>
      </c>
      <c r="C55" s="95" t="s">
        <v>50</v>
      </c>
      <c r="D55" s="95" t="s">
        <v>33</v>
      </c>
      <c r="E55" s="95" t="s">
        <v>91</v>
      </c>
      <c r="F55" s="101">
        <v>0</v>
      </c>
      <c r="G55" s="102" t="s">
        <v>35</v>
      </c>
      <c r="H55" s="102" t="s">
        <v>35</v>
      </c>
      <c r="I55" s="102" t="s">
        <v>35</v>
      </c>
      <c r="J55" s="102" t="s">
        <v>35</v>
      </c>
      <c r="K55" s="102" t="s">
        <v>35</v>
      </c>
      <c r="L55" s="102" t="s">
        <v>35</v>
      </c>
      <c r="M55" s="102" t="s">
        <v>35</v>
      </c>
      <c r="N55" s="102">
        <v>194000</v>
      </c>
      <c r="O55" s="102">
        <f>VLOOKUP(A55,'[1]ינואר עד יוני 2016'!A:F,6,0)</f>
        <v>1455000</v>
      </c>
      <c r="P55" s="102">
        <v>1455000</v>
      </c>
      <c r="Q55" s="102">
        <f t="shared" si="0"/>
        <v>1649</v>
      </c>
      <c r="R55" s="102">
        <v>6350999</v>
      </c>
      <c r="S55" s="102">
        <f t="shared" si="1"/>
        <v>6350.9989999999998</v>
      </c>
      <c r="T55" s="102">
        <f t="shared" si="6"/>
        <v>7999.9989999999998</v>
      </c>
      <c r="U55" s="102">
        <f>VLOOKUP(A55,'[1]16'!B:W,22,0)</f>
        <v>10000</v>
      </c>
      <c r="V55" s="102">
        <v>0</v>
      </c>
      <c r="W55" s="102">
        <f t="shared" si="7"/>
        <v>10000</v>
      </c>
      <c r="X55" s="102">
        <f t="shared" si="5"/>
        <v>2000.0010000000002</v>
      </c>
      <c r="Y55" s="105">
        <f>VLOOKUP(A55,'[1]16'!B:AK,25,0)</f>
        <v>2000.0010000000002</v>
      </c>
      <c r="Z55" s="102">
        <f t="shared" si="8"/>
        <v>8351</v>
      </c>
      <c r="AA55" s="102"/>
      <c r="AB55" s="102">
        <v>5082</v>
      </c>
      <c r="AC55" s="102">
        <v>3269</v>
      </c>
      <c r="AD55" s="102">
        <f>VLOOKUP(A55,'[1]16'!B:AK,31,1)</f>
        <v>0</v>
      </c>
      <c r="AE55" s="102">
        <f>VLOOKUP(A55,'[1]16'!B:AK,32,1)</f>
        <v>0</v>
      </c>
      <c r="AF55" s="102">
        <f>VLOOKUP(A55,'[1]16'!B:AL,33,1)</f>
        <v>0</v>
      </c>
      <c r="AG55" s="102">
        <v>0</v>
      </c>
      <c r="AH55" s="102">
        <v>0</v>
      </c>
      <c r="AI55" s="102">
        <v>0</v>
      </c>
      <c r="AJ55" s="102">
        <f t="shared" si="3"/>
        <v>8351</v>
      </c>
      <c r="AK55" s="103">
        <f t="shared" si="4"/>
        <v>0</v>
      </c>
    </row>
    <row r="56" spans="1:37" ht="15.75" hidden="1" customHeight="1">
      <c r="A56" s="95" t="s">
        <v>92</v>
      </c>
      <c r="B56" s="95" t="s">
        <v>31</v>
      </c>
      <c r="C56" s="95" t="s">
        <v>32</v>
      </c>
      <c r="D56" s="95" t="s">
        <v>33</v>
      </c>
      <c r="E56" s="95" t="s">
        <v>44</v>
      </c>
      <c r="F56" s="101">
        <v>0</v>
      </c>
      <c r="G56" s="102" t="s">
        <v>35</v>
      </c>
      <c r="H56" s="102" t="s">
        <v>35</v>
      </c>
      <c r="I56" s="102" t="s">
        <v>35</v>
      </c>
      <c r="J56" s="102" t="s">
        <v>35</v>
      </c>
      <c r="K56" s="102">
        <v>2481.6</v>
      </c>
      <c r="L56" s="102">
        <v>10738</v>
      </c>
      <c r="M56" s="102">
        <v>81350.999999999985</v>
      </c>
      <c r="N56" s="102">
        <v>202486.62</v>
      </c>
      <c r="O56" s="102"/>
      <c r="P56" s="102">
        <v>26979.95</v>
      </c>
      <c r="Q56" s="102">
        <f t="shared" si="0"/>
        <v>324.03717</v>
      </c>
      <c r="R56" s="102">
        <v>1072.4100000000001</v>
      </c>
      <c r="S56" s="102">
        <f t="shared" si="1"/>
        <v>1.0724100000000001</v>
      </c>
      <c r="T56" s="102">
        <f t="shared" si="6"/>
        <v>325.10957999999999</v>
      </c>
      <c r="U56" s="102">
        <f>VLOOKUP(A56,'[1]16'!B:W,22,0)</f>
        <v>520</v>
      </c>
      <c r="V56" s="102">
        <v>0</v>
      </c>
      <c r="W56" s="102">
        <f t="shared" si="7"/>
        <v>520</v>
      </c>
      <c r="X56" s="102">
        <f t="shared" si="5"/>
        <v>194.89042000000001</v>
      </c>
      <c r="Y56" s="102">
        <v>0</v>
      </c>
      <c r="Z56" s="102">
        <f t="shared" si="8"/>
        <v>1.0724100000000001</v>
      </c>
      <c r="AA56" s="102"/>
      <c r="AB56" s="102">
        <v>1</v>
      </c>
      <c r="AC56" s="102">
        <f>VLOOKUP(A56,'[1]16'!B:AL,30,0)</f>
        <v>0</v>
      </c>
      <c r="AD56" s="102">
        <f>VLOOKUP(A56,'[1]16'!B:AK,31,1)</f>
        <v>0</v>
      </c>
      <c r="AE56" s="102">
        <f>VLOOKUP(A56,'[1]16'!B:AK,32,1)</f>
        <v>0</v>
      </c>
      <c r="AF56" s="102">
        <f>VLOOKUP(A56,'[1]16'!B:AL,33,1)</f>
        <v>0</v>
      </c>
      <c r="AG56" s="102">
        <v>0</v>
      </c>
      <c r="AH56" s="102">
        <v>0</v>
      </c>
      <c r="AI56" s="102">
        <v>0</v>
      </c>
      <c r="AJ56" s="102">
        <f t="shared" si="3"/>
        <v>1</v>
      </c>
      <c r="AK56" s="103">
        <f t="shared" si="4"/>
        <v>-7.2410000000000085E-2</v>
      </c>
    </row>
    <row r="57" spans="1:37" ht="15.75" hidden="1" customHeight="1">
      <c r="A57" s="95" t="s">
        <v>93</v>
      </c>
      <c r="B57" s="95" t="s">
        <v>31</v>
      </c>
      <c r="C57" s="95" t="s">
        <v>32</v>
      </c>
      <c r="D57" s="95" t="s">
        <v>33</v>
      </c>
      <c r="E57" s="95" t="s">
        <v>94</v>
      </c>
      <c r="F57" s="101" t="s">
        <v>725</v>
      </c>
      <c r="G57" s="102" t="s">
        <v>35</v>
      </c>
      <c r="H57" s="102" t="s">
        <v>35</v>
      </c>
      <c r="I57" s="102" t="s">
        <v>35</v>
      </c>
      <c r="J57" s="102" t="s">
        <v>35</v>
      </c>
      <c r="K57" s="102" t="s">
        <v>35</v>
      </c>
      <c r="L57" s="102" t="s">
        <v>35</v>
      </c>
      <c r="M57" s="102" t="s">
        <v>35</v>
      </c>
      <c r="N57" s="102" t="s">
        <v>35</v>
      </c>
      <c r="O57" s="102"/>
      <c r="P57" s="102" t="s">
        <v>35</v>
      </c>
      <c r="Q57" s="102">
        <f t="shared" si="0"/>
        <v>0</v>
      </c>
      <c r="R57" s="102">
        <v>42999.99</v>
      </c>
      <c r="S57" s="102">
        <f t="shared" si="1"/>
        <v>42.999989999999997</v>
      </c>
      <c r="T57" s="102">
        <f t="shared" si="6"/>
        <v>42.999989999999997</v>
      </c>
      <c r="U57" s="102">
        <v>0</v>
      </c>
      <c r="V57" s="102">
        <v>43</v>
      </c>
      <c r="W57" s="102">
        <f t="shared" si="7"/>
        <v>43</v>
      </c>
      <c r="X57" s="102">
        <f t="shared" si="5"/>
        <v>1.0000000003174137E-5</v>
      </c>
      <c r="Y57" s="102">
        <v>0</v>
      </c>
      <c r="Z57" s="102">
        <f t="shared" si="8"/>
        <v>42.999989999999997</v>
      </c>
      <c r="AA57" s="102"/>
      <c r="AB57" s="102">
        <v>43</v>
      </c>
      <c r="AC57" s="102">
        <v>0</v>
      </c>
      <c r="AD57" s="102">
        <f>VLOOKUP(A57,'[1]16'!B:AK,31,1)</f>
        <v>0</v>
      </c>
      <c r="AE57" s="102">
        <f>VLOOKUP(A57,'[1]16'!B:AK,32,1)</f>
        <v>0</v>
      </c>
      <c r="AF57" s="102">
        <f>VLOOKUP(A57,'[1]16'!B:AL,33,1)</f>
        <v>0</v>
      </c>
      <c r="AG57" s="102">
        <v>0</v>
      </c>
      <c r="AH57" s="102">
        <v>0</v>
      </c>
      <c r="AI57" s="102">
        <v>0</v>
      </c>
      <c r="AJ57" s="102">
        <f t="shared" si="3"/>
        <v>43</v>
      </c>
      <c r="AK57" s="103">
        <f t="shared" si="4"/>
        <v>1.0000000003174137E-5</v>
      </c>
    </row>
    <row r="58" spans="1:37" ht="15.75" hidden="1" customHeight="1">
      <c r="A58" s="95" t="s">
        <v>726</v>
      </c>
      <c r="B58" s="95" t="s">
        <v>37</v>
      </c>
      <c r="C58" s="95" t="s">
        <v>48</v>
      </c>
      <c r="D58" s="95" t="s">
        <v>33</v>
      </c>
      <c r="E58" s="95" t="s">
        <v>49</v>
      </c>
      <c r="F58" s="101">
        <v>0</v>
      </c>
      <c r="G58" s="102" t="s">
        <v>35</v>
      </c>
      <c r="H58" s="102" t="s">
        <v>35</v>
      </c>
      <c r="I58" s="102" t="s">
        <v>35</v>
      </c>
      <c r="J58" s="102" t="s">
        <v>35</v>
      </c>
      <c r="K58" s="102" t="s">
        <v>35</v>
      </c>
      <c r="L58" s="102" t="s">
        <v>35</v>
      </c>
      <c r="M58" s="102">
        <v>37500</v>
      </c>
      <c r="N58" s="102" t="s">
        <v>35</v>
      </c>
      <c r="O58" s="102"/>
      <c r="P58" s="102" t="s">
        <v>35</v>
      </c>
      <c r="Q58" s="102">
        <f t="shared" si="0"/>
        <v>37.5</v>
      </c>
      <c r="R58" s="102">
        <v>212500</v>
      </c>
      <c r="S58" s="102">
        <f t="shared" si="1"/>
        <v>212.5</v>
      </c>
      <c r="T58" s="102">
        <f t="shared" si="6"/>
        <v>250</v>
      </c>
      <c r="U58" s="102">
        <f>VLOOKUP(A58,'[1]16'!B:W,22,0)</f>
        <v>250</v>
      </c>
      <c r="V58" s="102">
        <v>0</v>
      </c>
      <c r="W58" s="102">
        <f t="shared" si="7"/>
        <v>250</v>
      </c>
      <c r="X58" s="102">
        <f t="shared" si="5"/>
        <v>0</v>
      </c>
      <c r="Y58" s="102">
        <v>0</v>
      </c>
      <c r="Z58" s="102">
        <f t="shared" si="8"/>
        <v>212.5</v>
      </c>
      <c r="AA58" s="102"/>
      <c r="AB58" s="102">
        <v>213</v>
      </c>
      <c r="AC58" s="102">
        <f>VLOOKUP(A58,'[1]16'!B:AL,30,0)</f>
        <v>0</v>
      </c>
      <c r="AD58" s="102">
        <f>VLOOKUP(A58,'[1]16'!B:AK,31,1)</f>
        <v>0</v>
      </c>
      <c r="AE58" s="102">
        <f>VLOOKUP(A58,'[1]16'!B:AK,32,1)</f>
        <v>0</v>
      </c>
      <c r="AF58" s="102">
        <f>VLOOKUP(A58,'[1]16'!B:AL,33,1)</f>
        <v>0</v>
      </c>
      <c r="AG58" s="102">
        <v>0</v>
      </c>
      <c r="AH58" s="102">
        <v>0</v>
      </c>
      <c r="AI58" s="102">
        <v>0</v>
      </c>
      <c r="AJ58" s="102">
        <f t="shared" si="3"/>
        <v>213</v>
      </c>
      <c r="AK58" s="103">
        <f t="shared" si="4"/>
        <v>0.5</v>
      </c>
    </row>
    <row r="59" spans="1:37" ht="15.75" hidden="1" customHeight="1">
      <c r="A59" s="95" t="s">
        <v>95</v>
      </c>
      <c r="B59" s="95" t="s">
        <v>31</v>
      </c>
      <c r="C59" s="95" t="s">
        <v>32</v>
      </c>
      <c r="D59" s="95" t="s">
        <v>33</v>
      </c>
      <c r="E59" s="95" t="s">
        <v>96</v>
      </c>
      <c r="F59" s="101">
        <v>0</v>
      </c>
      <c r="G59" s="102" t="s">
        <v>35</v>
      </c>
      <c r="H59" s="102" t="s">
        <v>35</v>
      </c>
      <c r="I59" s="102" t="s">
        <v>35</v>
      </c>
      <c r="J59" s="102" t="s">
        <v>35</v>
      </c>
      <c r="K59" s="102" t="s">
        <v>35</v>
      </c>
      <c r="L59" s="102" t="s">
        <v>35</v>
      </c>
      <c r="M59" s="102" t="s">
        <v>35</v>
      </c>
      <c r="N59" s="102">
        <v>49560</v>
      </c>
      <c r="O59" s="102"/>
      <c r="P59" s="102" t="s">
        <v>35</v>
      </c>
      <c r="Q59" s="102">
        <f t="shared" si="0"/>
        <v>49.56</v>
      </c>
      <c r="R59" s="102">
        <v>0</v>
      </c>
      <c r="S59" s="102">
        <v>0</v>
      </c>
      <c r="T59" s="102">
        <f t="shared" si="6"/>
        <v>49.56</v>
      </c>
      <c r="U59" s="102">
        <f>VLOOKUP(A59,'[1]16'!B:W,22,0)</f>
        <v>584</v>
      </c>
      <c r="V59" s="102">
        <v>0</v>
      </c>
      <c r="W59" s="102">
        <f t="shared" si="7"/>
        <v>584</v>
      </c>
      <c r="X59" s="102">
        <f t="shared" si="5"/>
        <v>534.44000000000005</v>
      </c>
      <c r="Y59" s="102">
        <v>0</v>
      </c>
      <c r="Z59" s="102">
        <f t="shared" si="8"/>
        <v>0</v>
      </c>
      <c r="AA59" s="102"/>
      <c r="AB59" s="102">
        <v>0</v>
      </c>
      <c r="AC59" s="102">
        <f>VLOOKUP(A59,'[1]16'!B:AL,30,0)</f>
        <v>0</v>
      </c>
      <c r="AD59" s="102">
        <f>VLOOKUP(A59,'[1]16'!B:AK,31,1)</f>
        <v>0</v>
      </c>
      <c r="AE59" s="102">
        <f>VLOOKUP(A59,'[1]16'!B:AK,32,1)</f>
        <v>0</v>
      </c>
      <c r="AF59" s="102">
        <f>VLOOKUP(A59,'[1]16'!B:AL,33,1)</f>
        <v>0</v>
      </c>
      <c r="AG59" s="102">
        <v>0</v>
      </c>
      <c r="AH59" s="102">
        <v>0</v>
      </c>
      <c r="AI59" s="102">
        <v>0</v>
      </c>
      <c r="AJ59" s="102">
        <f t="shared" si="3"/>
        <v>0</v>
      </c>
      <c r="AK59" s="103">
        <f t="shared" si="4"/>
        <v>0</v>
      </c>
    </row>
    <row r="60" spans="1:37" ht="15.75" hidden="1" customHeight="1">
      <c r="A60" s="95" t="s">
        <v>97</v>
      </c>
      <c r="B60" s="95" t="s">
        <v>31</v>
      </c>
      <c r="C60" s="95" t="s">
        <v>32</v>
      </c>
      <c r="D60" s="95" t="s">
        <v>33</v>
      </c>
      <c r="E60" s="95" t="s">
        <v>96</v>
      </c>
      <c r="F60" s="101">
        <v>0</v>
      </c>
      <c r="G60" s="102" t="s">
        <v>35</v>
      </c>
      <c r="H60" s="102" t="s">
        <v>35</v>
      </c>
      <c r="I60" s="102" t="s">
        <v>35</v>
      </c>
      <c r="J60" s="102" t="s">
        <v>35</v>
      </c>
      <c r="K60" s="102" t="s">
        <v>35</v>
      </c>
      <c r="L60" s="102" t="s">
        <v>35</v>
      </c>
      <c r="M60" s="102" t="s">
        <v>35</v>
      </c>
      <c r="N60" s="102">
        <v>68134.349999999991</v>
      </c>
      <c r="O60" s="102">
        <f>VLOOKUP(A60,'[1]ינואר עד יוני 2016'!A:F,6,0)</f>
        <v>86028.849999999991</v>
      </c>
      <c r="P60" s="102">
        <v>246769.16</v>
      </c>
      <c r="Q60" s="102">
        <f t="shared" si="0"/>
        <v>314.90350999999998</v>
      </c>
      <c r="R60" s="102">
        <v>2404421.19</v>
      </c>
      <c r="S60" s="102">
        <f t="shared" si="1"/>
        <v>2404.42119</v>
      </c>
      <c r="T60" s="102">
        <f t="shared" si="6"/>
        <v>2719.3247000000001</v>
      </c>
      <c r="U60" s="102">
        <f>VLOOKUP(A60,'[1]16'!B:W,22,0)</f>
        <v>13800</v>
      </c>
      <c r="V60" s="102">
        <v>0</v>
      </c>
      <c r="W60" s="102">
        <f t="shared" si="7"/>
        <v>13800</v>
      </c>
      <c r="X60" s="102">
        <f t="shared" si="5"/>
        <v>11080.675299999999</v>
      </c>
      <c r="Y60" s="102">
        <f>VLOOKUP(A60,'[1]16'!B:AK,25,0)</f>
        <v>11090.795970000001</v>
      </c>
      <c r="Z60" s="102">
        <f t="shared" si="8"/>
        <v>13495.21716</v>
      </c>
      <c r="AA60" s="102"/>
      <c r="AB60" s="102">
        <v>5256</v>
      </c>
      <c r="AC60" s="102">
        <f>VLOOKUP(A60,'[1]16'!B:AL,30,0)</f>
        <v>2746.3731299999999</v>
      </c>
      <c r="AD60" s="102">
        <f>VLOOKUP(A60,'[1]16'!B:AK,31,1)</f>
        <v>2746.3731299999999</v>
      </c>
      <c r="AE60" s="102">
        <f>VLOOKUP(A60,'[1]16'!B:AK,32,1)</f>
        <v>2746.3731299999999</v>
      </c>
      <c r="AF60" s="102">
        <f>VLOOKUP(A60,'[1]16'!B:AL,33,1)</f>
        <v>0</v>
      </c>
      <c r="AG60" s="102">
        <v>0</v>
      </c>
      <c r="AH60" s="102">
        <v>0</v>
      </c>
      <c r="AI60" s="102">
        <v>0</v>
      </c>
      <c r="AJ60" s="102">
        <f t="shared" si="3"/>
        <v>13495.11939</v>
      </c>
      <c r="AK60" s="103">
        <f t="shared" si="4"/>
        <v>-9.7770000000309665E-2</v>
      </c>
    </row>
    <row r="61" spans="1:37" ht="15.75" hidden="1" customHeight="1">
      <c r="A61" s="95" t="s">
        <v>98</v>
      </c>
      <c r="B61" s="95" t="s">
        <v>31</v>
      </c>
      <c r="C61" s="95" t="s">
        <v>32</v>
      </c>
      <c r="D61" s="95" t="s">
        <v>33</v>
      </c>
      <c r="E61" s="95" t="s">
        <v>96</v>
      </c>
      <c r="F61" s="101">
        <v>0</v>
      </c>
      <c r="G61" s="102" t="s">
        <v>35</v>
      </c>
      <c r="H61" s="102" t="s">
        <v>35</v>
      </c>
      <c r="I61" s="102" t="s">
        <v>35</v>
      </c>
      <c r="J61" s="102" t="s">
        <v>35</v>
      </c>
      <c r="K61" s="102" t="s">
        <v>35</v>
      </c>
      <c r="L61" s="102" t="s">
        <v>35</v>
      </c>
      <c r="M61" s="102">
        <v>243248.11999999997</v>
      </c>
      <c r="N61" s="102">
        <v>628134.05999999994</v>
      </c>
      <c r="O61" s="102">
        <f>VLOOKUP(A61,'[1]ינואר עד יוני 2016'!A:F,6,0)</f>
        <v>17774.810000000001</v>
      </c>
      <c r="P61" s="102">
        <v>44165.130000000005</v>
      </c>
      <c r="Q61" s="102">
        <f t="shared" si="0"/>
        <v>915.54731000000004</v>
      </c>
      <c r="R61" s="102">
        <v>1333779.8</v>
      </c>
      <c r="S61" s="102">
        <f t="shared" si="1"/>
        <v>1333.7798</v>
      </c>
      <c r="T61" s="102">
        <f t="shared" si="6"/>
        <v>2249.3271100000002</v>
      </c>
      <c r="U61" s="102">
        <f>VLOOKUP(A61,'[1]16'!B:W,22,0)</f>
        <v>4400</v>
      </c>
      <c r="V61" s="102">
        <v>0</v>
      </c>
      <c r="W61" s="102">
        <f t="shared" si="7"/>
        <v>4400</v>
      </c>
      <c r="X61" s="102">
        <f t="shared" si="5"/>
        <v>2150.6728899999998</v>
      </c>
      <c r="Y61" s="102">
        <f>VLOOKUP(A61,'[1]16'!B:AK,25,0)</f>
        <v>2962.5683099999997</v>
      </c>
      <c r="Z61" s="102">
        <f t="shared" si="8"/>
        <v>4296.3481099999999</v>
      </c>
      <c r="AA61" s="102"/>
      <c r="AB61" s="102">
        <v>2181</v>
      </c>
      <c r="AC61" s="102">
        <f>VLOOKUP(A61,'[1]16'!B:AL,30,0)</f>
        <v>705</v>
      </c>
      <c r="AD61" s="102">
        <f>VLOOKUP(A61,'[1]16'!B:AK,31,1)</f>
        <v>705</v>
      </c>
      <c r="AE61" s="102">
        <f>VLOOKUP(A61,'[1]16'!B:AK,32,1)</f>
        <v>705</v>
      </c>
      <c r="AF61" s="102">
        <f>VLOOKUP(A61,'[1]16'!B:AL,33,1)</f>
        <v>0</v>
      </c>
      <c r="AG61" s="102">
        <v>0</v>
      </c>
      <c r="AH61" s="102">
        <v>0</v>
      </c>
      <c r="AI61" s="102">
        <v>0</v>
      </c>
      <c r="AJ61" s="102">
        <f t="shared" si="3"/>
        <v>4296</v>
      </c>
      <c r="AK61" s="103">
        <f t="shared" si="4"/>
        <v>-0.34810999999990599</v>
      </c>
    </row>
    <row r="62" spans="1:37" ht="15.75" customHeight="1">
      <c r="A62" s="95" t="s">
        <v>99</v>
      </c>
      <c r="B62" s="95" t="s">
        <v>37</v>
      </c>
      <c r="C62" s="95" t="s">
        <v>38</v>
      </c>
      <c r="D62" s="95" t="s">
        <v>33</v>
      </c>
      <c r="E62" s="95" t="s">
        <v>39</v>
      </c>
      <c r="F62" s="101">
        <v>0</v>
      </c>
      <c r="G62" s="102" t="s">
        <v>35</v>
      </c>
      <c r="H62" s="102" t="s">
        <v>35</v>
      </c>
      <c r="I62" s="102" t="s">
        <v>35</v>
      </c>
      <c r="J62" s="102" t="s">
        <v>35</v>
      </c>
      <c r="K62" s="102" t="s">
        <v>35</v>
      </c>
      <c r="L62" s="102" t="s">
        <v>35</v>
      </c>
      <c r="M62" s="102">
        <v>50000</v>
      </c>
      <c r="N62" s="102" t="s">
        <v>35</v>
      </c>
      <c r="O62" s="102"/>
      <c r="P62" s="102" t="s">
        <v>35</v>
      </c>
      <c r="Q62" s="102">
        <f t="shared" si="0"/>
        <v>50</v>
      </c>
      <c r="R62" s="102">
        <v>0</v>
      </c>
      <c r="S62" s="102">
        <v>0</v>
      </c>
      <c r="T62" s="102">
        <f t="shared" si="6"/>
        <v>50</v>
      </c>
      <c r="U62" s="102">
        <f>VLOOKUP(A62,'[1]16'!B:W,22,0)</f>
        <v>50</v>
      </c>
      <c r="V62" s="102">
        <v>0</v>
      </c>
      <c r="W62" s="102">
        <f t="shared" si="7"/>
        <v>50</v>
      </c>
      <c r="X62" s="102">
        <f t="shared" si="5"/>
        <v>0</v>
      </c>
      <c r="Y62" s="102">
        <v>0</v>
      </c>
      <c r="Z62" s="102">
        <f t="shared" si="8"/>
        <v>0</v>
      </c>
      <c r="AA62" s="102"/>
      <c r="AB62" s="102">
        <v>0</v>
      </c>
      <c r="AC62" s="102">
        <f>VLOOKUP(A62,'[1]16'!B:AL,30,0)</f>
        <v>0</v>
      </c>
      <c r="AD62" s="102">
        <f>VLOOKUP(A62,'[1]16'!B:AK,31,1)</f>
        <v>0</v>
      </c>
      <c r="AE62" s="102">
        <f>VLOOKUP(A62,'[1]16'!B:AK,32,1)</f>
        <v>0</v>
      </c>
      <c r="AF62" s="102">
        <f>VLOOKUP(A62,'[1]16'!B:AL,33,1)</f>
        <v>0</v>
      </c>
      <c r="AG62" s="102">
        <v>0</v>
      </c>
      <c r="AH62" s="102">
        <v>0</v>
      </c>
      <c r="AI62" s="102">
        <v>0</v>
      </c>
      <c r="AJ62" s="102">
        <f t="shared" si="3"/>
        <v>0</v>
      </c>
      <c r="AK62" s="103">
        <f t="shared" si="4"/>
        <v>0</v>
      </c>
    </row>
    <row r="63" spans="1:37" ht="15.75" customHeight="1">
      <c r="A63" s="95" t="s">
        <v>100</v>
      </c>
      <c r="B63" s="95" t="s">
        <v>37</v>
      </c>
      <c r="C63" s="95" t="s">
        <v>38</v>
      </c>
      <c r="D63" s="95" t="s">
        <v>33</v>
      </c>
      <c r="E63" s="95" t="s">
        <v>39</v>
      </c>
      <c r="F63" s="101">
        <v>0</v>
      </c>
      <c r="G63" s="102" t="s">
        <v>35</v>
      </c>
      <c r="H63" s="102" t="s">
        <v>35</v>
      </c>
      <c r="I63" s="102" t="s">
        <v>35</v>
      </c>
      <c r="J63" s="102" t="s">
        <v>35</v>
      </c>
      <c r="K63" s="102" t="s">
        <v>35</v>
      </c>
      <c r="L63" s="102" t="s">
        <v>35</v>
      </c>
      <c r="M63" s="102">
        <v>149573.74000000002</v>
      </c>
      <c r="N63" s="102" t="s">
        <v>35</v>
      </c>
      <c r="O63" s="102"/>
      <c r="P63" s="102" t="s">
        <v>35</v>
      </c>
      <c r="Q63" s="102">
        <f t="shared" si="0"/>
        <v>149.57374000000002</v>
      </c>
      <c r="R63" s="102">
        <v>0</v>
      </c>
      <c r="S63" s="102">
        <v>0</v>
      </c>
      <c r="T63" s="102">
        <f t="shared" si="6"/>
        <v>149.57374000000002</v>
      </c>
      <c r="U63" s="102">
        <f>VLOOKUP(A63,'[1]16'!B:W,22,0)</f>
        <v>150</v>
      </c>
      <c r="V63" s="102">
        <v>0</v>
      </c>
      <c r="W63" s="102">
        <f t="shared" si="7"/>
        <v>150</v>
      </c>
      <c r="X63" s="102">
        <f t="shared" si="5"/>
        <v>0.42625999999998498</v>
      </c>
      <c r="Y63" s="102">
        <v>0</v>
      </c>
      <c r="Z63" s="102">
        <f t="shared" si="8"/>
        <v>0</v>
      </c>
      <c r="AA63" s="102"/>
      <c r="AB63" s="102">
        <v>0</v>
      </c>
      <c r="AC63" s="102">
        <f>VLOOKUP(A63,'[1]16'!B:AL,30,0)</f>
        <v>0</v>
      </c>
      <c r="AD63" s="102">
        <f>VLOOKUP(A63,'[1]16'!B:AK,31,1)</f>
        <v>0</v>
      </c>
      <c r="AE63" s="102">
        <f>VLOOKUP(A63,'[1]16'!B:AK,32,1)</f>
        <v>0</v>
      </c>
      <c r="AF63" s="102">
        <f>VLOOKUP(A63,'[1]16'!B:AL,33,1)</f>
        <v>0</v>
      </c>
      <c r="AG63" s="102">
        <v>0</v>
      </c>
      <c r="AH63" s="102">
        <v>0</v>
      </c>
      <c r="AI63" s="102">
        <v>0</v>
      </c>
      <c r="AJ63" s="102">
        <f t="shared" si="3"/>
        <v>0</v>
      </c>
      <c r="AK63" s="103">
        <f t="shared" si="4"/>
        <v>0</v>
      </c>
    </row>
    <row r="64" spans="1:37" ht="15.75" customHeight="1">
      <c r="A64" s="95" t="s">
        <v>101</v>
      </c>
      <c r="B64" s="95" t="s">
        <v>37</v>
      </c>
      <c r="C64" s="95" t="s">
        <v>38</v>
      </c>
      <c r="D64" s="95" t="s">
        <v>33</v>
      </c>
      <c r="E64" s="95" t="s">
        <v>39</v>
      </c>
      <c r="F64" s="101">
        <v>0</v>
      </c>
      <c r="G64" s="102" t="s">
        <v>35</v>
      </c>
      <c r="H64" s="102" t="s">
        <v>35</v>
      </c>
      <c r="I64" s="102" t="s">
        <v>35</v>
      </c>
      <c r="J64" s="102" t="s">
        <v>35</v>
      </c>
      <c r="K64" s="102" t="s">
        <v>35</v>
      </c>
      <c r="L64" s="102" t="s">
        <v>35</v>
      </c>
      <c r="M64" s="102">
        <v>59418.2</v>
      </c>
      <c r="N64" s="102">
        <v>2797524.8</v>
      </c>
      <c r="O64" s="102">
        <f>VLOOKUP(A64,'[1]ינואר עד יוני 2016'!A:F,6,0)</f>
        <v>1605824.47</v>
      </c>
      <c r="P64" s="102">
        <v>1673178.22</v>
      </c>
      <c r="Q64" s="102">
        <f t="shared" si="0"/>
        <v>4530.1212199999991</v>
      </c>
      <c r="R64" s="102">
        <v>466650.85</v>
      </c>
      <c r="S64" s="102">
        <f t="shared" si="1"/>
        <v>466.65084999999999</v>
      </c>
      <c r="T64" s="102">
        <f t="shared" si="6"/>
        <v>4996.7720699999991</v>
      </c>
      <c r="U64" s="102">
        <f>VLOOKUP(A64,'[1]16'!B:W,22,0)</f>
        <v>5100</v>
      </c>
      <c r="V64" s="102">
        <v>0</v>
      </c>
      <c r="W64" s="102">
        <f t="shared" si="7"/>
        <v>5100</v>
      </c>
      <c r="X64" s="102">
        <f t="shared" si="5"/>
        <v>103.22793000000092</v>
      </c>
      <c r="Y64" s="102">
        <v>0</v>
      </c>
      <c r="Z64" s="102">
        <f>Y64+S64</f>
        <v>466.65084999999999</v>
      </c>
      <c r="AA64" s="102"/>
      <c r="AB64" s="102">
        <v>467</v>
      </c>
      <c r="AC64" s="102">
        <f>VLOOKUP(A64,'[1]16'!B:AL,30,0)</f>
        <v>0</v>
      </c>
      <c r="AD64" s="102">
        <f>VLOOKUP(A64,'[1]16'!B:AK,31,1)</f>
        <v>0</v>
      </c>
      <c r="AE64" s="102">
        <f>VLOOKUP(A64,'[1]16'!B:AK,32,1)</f>
        <v>0</v>
      </c>
      <c r="AF64" s="102">
        <f>VLOOKUP(A64,'[1]16'!B:AL,33,1)</f>
        <v>0</v>
      </c>
      <c r="AG64" s="102">
        <v>0</v>
      </c>
      <c r="AH64" s="102">
        <v>0</v>
      </c>
      <c r="AI64" s="102">
        <v>0</v>
      </c>
      <c r="AJ64" s="102">
        <f t="shared" si="3"/>
        <v>467</v>
      </c>
      <c r="AK64" s="103">
        <f t="shared" si="4"/>
        <v>0.34915000000000873</v>
      </c>
    </row>
    <row r="65" spans="1:37" ht="15.75" customHeight="1">
      <c r="A65" s="95" t="s">
        <v>102</v>
      </c>
      <c r="B65" s="95" t="s">
        <v>37</v>
      </c>
      <c r="C65" s="95" t="s">
        <v>38</v>
      </c>
      <c r="D65" s="95" t="s">
        <v>33</v>
      </c>
      <c r="E65" s="95" t="s">
        <v>44</v>
      </c>
      <c r="F65" s="101">
        <v>0</v>
      </c>
      <c r="G65" s="102" t="s">
        <v>35</v>
      </c>
      <c r="H65" s="102" t="s">
        <v>35</v>
      </c>
      <c r="I65" s="102" t="s">
        <v>35</v>
      </c>
      <c r="J65" s="102" t="s">
        <v>35</v>
      </c>
      <c r="K65" s="102" t="s">
        <v>35</v>
      </c>
      <c r="L65" s="102">
        <v>3027.48</v>
      </c>
      <c r="M65" s="102">
        <v>66559.14</v>
      </c>
      <c r="N65" s="102">
        <v>166681.79999999999</v>
      </c>
      <c r="O65" s="102"/>
      <c r="P65" s="102">
        <v>21418.019999999997</v>
      </c>
      <c r="Q65" s="102">
        <f t="shared" si="0"/>
        <v>257.68643999999995</v>
      </c>
      <c r="R65" s="102">
        <v>0</v>
      </c>
      <c r="S65" s="102">
        <v>0</v>
      </c>
      <c r="T65" s="102">
        <f t="shared" si="6"/>
        <v>257.68643999999995</v>
      </c>
      <c r="U65" s="102">
        <f>VLOOKUP(A65,'[1]16'!B:W,22,0)</f>
        <v>300</v>
      </c>
      <c r="V65" s="102">
        <v>0</v>
      </c>
      <c r="W65" s="102">
        <f t="shared" si="7"/>
        <v>300</v>
      </c>
      <c r="X65" s="102">
        <f t="shared" si="5"/>
        <v>42.313560000000052</v>
      </c>
      <c r="Y65" s="102">
        <v>0</v>
      </c>
      <c r="Z65" s="102">
        <f t="shared" si="8"/>
        <v>0</v>
      </c>
      <c r="AA65" s="102"/>
      <c r="AB65" s="102">
        <v>0</v>
      </c>
      <c r="AC65" s="102">
        <f>VLOOKUP(A65,'[1]16'!B:AL,30,0)</f>
        <v>0</v>
      </c>
      <c r="AD65" s="102">
        <f>VLOOKUP(A65,'[1]16'!B:AK,31,1)</f>
        <v>0</v>
      </c>
      <c r="AE65" s="102">
        <f>VLOOKUP(A65,'[1]16'!B:AK,32,1)</f>
        <v>0</v>
      </c>
      <c r="AF65" s="102">
        <f>VLOOKUP(A65,'[1]16'!B:AL,33,1)</f>
        <v>0</v>
      </c>
      <c r="AG65" s="102">
        <v>0</v>
      </c>
      <c r="AH65" s="102">
        <v>0</v>
      </c>
      <c r="AI65" s="102">
        <v>0</v>
      </c>
      <c r="AJ65" s="102">
        <f t="shared" si="3"/>
        <v>0</v>
      </c>
      <c r="AK65" s="103">
        <f t="shared" si="4"/>
        <v>0</v>
      </c>
    </row>
    <row r="66" spans="1:37" ht="15.75" hidden="1" customHeight="1">
      <c r="A66" s="95" t="s">
        <v>103</v>
      </c>
      <c r="B66" s="95" t="s">
        <v>31</v>
      </c>
      <c r="C66" s="95" t="s">
        <v>32</v>
      </c>
      <c r="D66" s="95" t="s">
        <v>33</v>
      </c>
      <c r="E66" s="95" t="s">
        <v>44</v>
      </c>
      <c r="F66" s="101">
        <v>0</v>
      </c>
      <c r="G66" s="102" t="s">
        <v>35</v>
      </c>
      <c r="H66" s="102" t="s">
        <v>35</v>
      </c>
      <c r="I66" s="102" t="s">
        <v>35</v>
      </c>
      <c r="J66" s="102" t="s">
        <v>35</v>
      </c>
      <c r="K66" s="102" t="s">
        <v>35</v>
      </c>
      <c r="L66" s="102" t="s">
        <v>35</v>
      </c>
      <c r="M66" s="102" t="s">
        <v>35</v>
      </c>
      <c r="N66" s="102" t="s">
        <v>35</v>
      </c>
      <c r="O66" s="102">
        <f>VLOOKUP(A66,'[1]ינואר עד יוני 2016'!A:F,6,0)</f>
        <v>76040.929999999993</v>
      </c>
      <c r="P66" s="102">
        <v>123464.81000000001</v>
      </c>
      <c r="Q66" s="102">
        <f t="shared" si="0"/>
        <v>123.46481000000001</v>
      </c>
      <c r="R66" s="102">
        <v>11492.96</v>
      </c>
      <c r="S66" s="102">
        <f t="shared" si="1"/>
        <v>11.492959999999998</v>
      </c>
      <c r="T66" s="102">
        <f t="shared" si="6"/>
        <v>134.95777000000001</v>
      </c>
      <c r="U66" s="102">
        <f>VLOOKUP(A66,'[1]16'!B:W,22,0)</f>
        <v>380</v>
      </c>
      <c r="V66" s="102">
        <v>0</v>
      </c>
      <c r="W66" s="102">
        <f t="shared" si="7"/>
        <v>380</v>
      </c>
      <c r="X66" s="102">
        <f t="shared" si="5"/>
        <v>245.04222999999999</v>
      </c>
      <c r="Y66" s="102">
        <v>0</v>
      </c>
      <c r="Z66" s="102">
        <f t="shared" si="8"/>
        <v>11.492959999999998</v>
      </c>
      <c r="AA66" s="102"/>
      <c r="AB66" s="102">
        <v>11</v>
      </c>
      <c r="AC66" s="102">
        <f>VLOOKUP(A66,'[1]16'!B:AL,30,0)</f>
        <v>0</v>
      </c>
      <c r="AD66" s="102">
        <f>VLOOKUP(A66,'[1]16'!B:AK,31,1)</f>
        <v>0</v>
      </c>
      <c r="AE66" s="102">
        <f>VLOOKUP(A66,'[1]16'!B:AK,32,1)</f>
        <v>0</v>
      </c>
      <c r="AF66" s="102">
        <f>VLOOKUP(A66,'[1]16'!B:AL,33,1)</f>
        <v>0</v>
      </c>
      <c r="AG66" s="102">
        <v>0</v>
      </c>
      <c r="AH66" s="102">
        <v>0</v>
      </c>
      <c r="AI66" s="102">
        <v>0</v>
      </c>
      <c r="AJ66" s="102">
        <f t="shared" si="3"/>
        <v>11</v>
      </c>
      <c r="AK66" s="103">
        <f t="shared" si="4"/>
        <v>-0.49295999999999829</v>
      </c>
    </row>
    <row r="67" spans="1:37" ht="15.75" hidden="1" customHeight="1">
      <c r="A67" s="95" t="s">
        <v>104</v>
      </c>
      <c r="B67" s="95" t="s">
        <v>31</v>
      </c>
      <c r="C67" s="95" t="s">
        <v>32</v>
      </c>
      <c r="D67" s="95" t="s">
        <v>33</v>
      </c>
      <c r="E67" s="95" t="s">
        <v>34</v>
      </c>
      <c r="F67" s="101">
        <v>0</v>
      </c>
      <c r="G67" s="102" t="s">
        <v>35</v>
      </c>
      <c r="H67" s="102" t="s">
        <v>35</v>
      </c>
      <c r="I67" s="102" t="s">
        <v>35</v>
      </c>
      <c r="J67" s="102" t="s">
        <v>35</v>
      </c>
      <c r="K67" s="102" t="s">
        <v>35</v>
      </c>
      <c r="L67" s="102" t="s">
        <v>35</v>
      </c>
      <c r="M67" s="102" t="s">
        <v>35</v>
      </c>
      <c r="N67" s="102">
        <v>11606.48</v>
      </c>
      <c r="O67" s="102">
        <f>VLOOKUP(A67,'[1]ינואר עד יוני 2016'!A:F,6,0)</f>
        <v>13491.27</v>
      </c>
      <c r="P67" s="102">
        <v>13491.27</v>
      </c>
      <c r="Q67" s="102">
        <f t="shared" si="0"/>
        <v>25.097750000000005</v>
      </c>
      <c r="R67" s="102">
        <v>124491.01999999999</v>
      </c>
      <c r="S67" s="102">
        <f t="shared" si="1"/>
        <v>124.49101999999999</v>
      </c>
      <c r="T67" s="102">
        <f t="shared" si="6"/>
        <v>149.58877000000001</v>
      </c>
      <c r="U67" s="102">
        <f>VLOOKUP(A67,'[1]16'!B:W,22,0)</f>
        <v>225</v>
      </c>
      <c r="V67" s="102">
        <v>0</v>
      </c>
      <c r="W67" s="102">
        <f t="shared" si="7"/>
        <v>225</v>
      </c>
      <c r="X67" s="102">
        <f t="shared" si="5"/>
        <v>75.411229999999989</v>
      </c>
      <c r="Y67" s="111">
        <f>VLOOKUP(A67,'[1]16'!B:AK,25,0)</f>
        <v>75.537099999999981</v>
      </c>
      <c r="Z67" s="102">
        <f t="shared" si="8"/>
        <v>200.02811999999997</v>
      </c>
      <c r="AA67" s="102"/>
      <c r="AB67" s="102">
        <v>200</v>
      </c>
      <c r="AC67" s="102">
        <f>VLOOKUP(A67,'[1]16'!B:AL,30,0)</f>
        <v>0</v>
      </c>
      <c r="AD67" s="102">
        <f>VLOOKUP(A67,'[1]16'!B:AK,31,1)</f>
        <v>0</v>
      </c>
      <c r="AE67" s="102">
        <f>VLOOKUP(A67,'[1]16'!B:AK,32,1)</f>
        <v>0</v>
      </c>
      <c r="AF67" s="102">
        <f>VLOOKUP(A67,'[1]16'!B:AL,33,1)</f>
        <v>0</v>
      </c>
      <c r="AG67" s="102">
        <v>0</v>
      </c>
      <c r="AH67" s="102">
        <v>0</v>
      </c>
      <c r="AI67" s="102">
        <v>0</v>
      </c>
      <c r="AJ67" s="102">
        <f t="shared" si="3"/>
        <v>200</v>
      </c>
      <c r="AK67" s="103">
        <f t="shared" si="4"/>
        <v>-2.8119999999972833E-2</v>
      </c>
    </row>
    <row r="68" spans="1:37" ht="15.75" hidden="1" customHeight="1">
      <c r="A68" s="95" t="s">
        <v>105</v>
      </c>
      <c r="B68" s="95" t="s">
        <v>31</v>
      </c>
      <c r="C68" s="95" t="s">
        <v>32</v>
      </c>
      <c r="D68" s="95" t="s">
        <v>33</v>
      </c>
      <c r="E68" s="95" t="s">
        <v>106</v>
      </c>
      <c r="F68" s="101">
        <v>0</v>
      </c>
      <c r="G68" s="102" t="s">
        <v>35</v>
      </c>
      <c r="H68" s="102" t="s">
        <v>35</v>
      </c>
      <c r="I68" s="102" t="s">
        <v>35</v>
      </c>
      <c r="J68" s="102">
        <v>674000</v>
      </c>
      <c r="K68" s="102" t="s">
        <v>35</v>
      </c>
      <c r="L68" s="102" t="s">
        <v>35</v>
      </c>
      <c r="M68" s="102" t="s">
        <v>35</v>
      </c>
      <c r="N68" s="102" t="s">
        <v>35</v>
      </c>
      <c r="O68" s="102"/>
      <c r="P68" s="102" t="s">
        <v>35</v>
      </c>
      <c r="Q68" s="102">
        <f t="shared" si="0"/>
        <v>674</v>
      </c>
      <c r="R68" s="102">
        <v>0</v>
      </c>
      <c r="S68" s="102">
        <v>0</v>
      </c>
      <c r="T68" s="102">
        <f t="shared" si="6"/>
        <v>674</v>
      </c>
      <c r="U68" s="102">
        <f>VLOOKUP(A68,'[1]16'!B:W,22,0)</f>
        <v>946</v>
      </c>
      <c r="V68" s="102">
        <v>0</v>
      </c>
      <c r="W68" s="102">
        <f t="shared" si="7"/>
        <v>946</v>
      </c>
      <c r="X68" s="102">
        <f t="shared" si="5"/>
        <v>272</v>
      </c>
      <c r="Y68" s="102">
        <v>0</v>
      </c>
      <c r="Z68" s="102">
        <f t="shared" si="8"/>
        <v>0</v>
      </c>
      <c r="AA68" s="102"/>
      <c r="AB68" s="102">
        <v>0</v>
      </c>
      <c r="AC68" s="102">
        <f>VLOOKUP(A68,'[1]16'!B:AL,30,0)</f>
        <v>0</v>
      </c>
      <c r="AD68" s="102">
        <f>VLOOKUP(A68,'[1]16'!B:AK,31,1)</f>
        <v>0</v>
      </c>
      <c r="AE68" s="102">
        <f>VLOOKUP(A68,'[1]16'!B:AK,32,1)</f>
        <v>0</v>
      </c>
      <c r="AF68" s="102">
        <f>VLOOKUP(A68,'[1]16'!B:AL,33,1)</f>
        <v>0</v>
      </c>
      <c r="AG68" s="102">
        <v>0</v>
      </c>
      <c r="AH68" s="102">
        <v>0</v>
      </c>
      <c r="AI68" s="102">
        <v>0</v>
      </c>
      <c r="AJ68" s="102">
        <f t="shared" si="3"/>
        <v>0</v>
      </c>
      <c r="AK68" s="103">
        <f t="shared" si="4"/>
        <v>0</v>
      </c>
    </row>
    <row r="69" spans="1:37" ht="15.75" hidden="1" customHeight="1">
      <c r="A69" s="95" t="s">
        <v>107</v>
      </c>
      <c r="B69" s="95" t="s">
        <v>31</v>
      </c>
      <c r="C69" s="95" t="s">
        <v>32</v>
      </c>
      <c r="D69" s="95" t="s">
        <v>33</v>
      </c>
      <c r="E69" s="95" t="s">
        <v>44</v>
      </c>
      <c r="F69" s="101">
        <v>0</v>
      </c>
      <c r="G69" s="102" t="s">
        <v>35</v>
      </c>
      <c r="H69" s="102" t="s">
        <v>35</v>
      </c>
      <c r="I69" s="102" t="s">
        <v>35</v>
      </c>
      <c r="J69" s="102" t="s">
        <v>35</v>
      </c>
      <c r="K69" s="102" t="s">
        <v>35</v>
      </c>
      <c r="L69" s="102">
        <v>6963000</v>
      </c>
      <c r="M69" s="102">
        <v>10281820</v>
      </c>
      <c r="N69" s="102">
        <v>7660000</v>
      </c>
      <c r="O69" s="102"/>
      <c r="P69" s="102" t="s">
        <v>35</v>
      </c>
      <c r="Q69" s="102">
        <f t="shared" si="0"/>
        <v>24904.82</v>
      </c>
      <c r="R69" s="102">
        <v>0</v>
      </c>
      <c r="S69" s="102">
        <v>0</v>
      </c>
      <c r="T69" s="102">
        <f t="shared" si="6"/>
        <v>24904.82</v>
      </c>
      <c r="U69" s="102">
        <f>VLOOKUP(A69,'[1]16'!B:W,22,0)</f>
        <v>24905</v>
      </c>
      <c r="V69" s="102">
        <v>0</v>
      </c>
      <c r="W69" s="102">
        <f t="shared" si="7"/>
        <v>24905</v>
      </c>
      <c r="X69" s="102">
        <f t="shared" si="5"/>
        <v>0.18000000000029104</v>
      </c>
      <c r="Y69" s="102">
        <v>0</v>
      </c>
      <c r="Z69" s="102">
        <f t="shared" si="8"/>
        <v>0</v>
      </c>
      <c r="AA69" s="102"/>
      <c r="AB69" s="102">
        <v>0</v>
      </c>
      <c r="AC69" s="102">
        <f>VLOOKUP(A69,'[1]16'!B:AL,30,0)</f>
        <v>0</v>
      </c>
      <c r="AD69" s="102">
        <f>VLOOKUP(A69,'[1]16'!B:AK,31,1)</f>
        <v>0</v>
      </c>
      <c r="AE69" s="102">
        <f>VLOOKUP(A69,'[1]16'!B:AK,32,1)</f>
        <v>0</v>
      </c>
      <c r="AF69" s="102">
        <f>VLOOKUP(A69,'[1]16'!B:AL,33,1)</f>
        <v>0</v>
      </c>
      <c r="AG69" s="102">
        <v>0</v>
      </c>
      <c r="AH69" s="102">
        <v>0</v>
      </c>
      <c r="AI69" s="102">
        <v>0</v>
      </c>
      <c r="AJ69" s="102">
        <f t="shared" si="3"/>
        <v>0</v>
      </c>
      <c r="AK69" s="103">
        <f t="shared" si="4"/>
        <v>0</v>
      </c>
    </row>
    <row r="70" spans="1:37" ht="15.75" hidden="1" customHeight="1">
      <c r="A70" s="110" t="s">
        <v>108</v>
      </c>
      <c r="B70" s="95" t="s">
        <v>31</v>
      </c>
      <c r="C70" s="95" t="s">
        <v>32</v>
      </c>
      <c r="D70" s="95" t="s">
        <v>33</v>
      </c>
      <c r="E70" s="100" t="s">
        <v>109</v>
      </c>
      <c r="F70" s="101" t="s">
        <v>727</v>
      </c>
      <c r="G70" s="102" t="s">
        <v>35</v>
      </c>
      <c r="H70" s="102" t="s">
        <v>35</v>
      </c>
      <c r="I70" s="102" t="s">
        <v>35</v>
      </c>
      <c r="J70" s="102" t="s">
        <v>35</v>
      </c>
      <c r="K70" s="102" t="s">
        <v>35</v>
      </c>
      <c r="L70" s="102" t="s">
        <v>35</v>
      </c>
      <c r="M70" s="102" t="s">
        <v>35</v>
      </c>
      <c r="N70" s="102" t="s">
        <v>35</v>
      </c>
      <c r="O70" s="102"/>
      <c r="P70" s="102" t="s">
        <v>35</v>
      </c>
      <c r="Q70" s="102">
        <f t="shared" si="0"/>
        <v>0</v>
      </c>
      <c r="R70" s="102">
        <v>499976.1</v>
      </c>
      <c r="S70" s="102">
        <f t="shared" ref="S70:S133" si="11">R70/1000</f>
        <v>499.97609999999997</v>
      </c>
      <c r="T70" s="102">
        <f t="shared" si="6"/>
        <v>499.97609999999997</v>
      </c>
      <c r="U70" s="102">
        <f>VLOOKUP(A70,'[1]16'!B:W,22,0)</f>
        <v>0</v>
      </c>
      <c r="V70" s="102">
        <v>500</v>
      </c>
      <c r="W70" s="102">
        <f t="shared" si="7"/>
        <v>500</v>
      </c>
      <c r="X70" s="102">
        <f t="shared" si="5"/>
        <v>2.3900000000026012E-2</v>
      </c>
      <c r="Y70" s="102">
        <v>0</v>
      </c>
      <c r="Z70" s="102">
        <f t="shared" si="8"/>
        <v>499.97609999999997</v>
      </c>
      <c r="AA70" s="102"/>
      <c r="AB70" s="102">
        <v>500</v>
      </c>
      <c r="AC70" s="102">
        <f>VLOOKUP(A70,'[1]16'!B:AL,30,0)</f>
        <v>0</v>
      </c>
      <c r="AD70" s="102">
        <f>VLOOKUP(A70,'[1]16'!B:AK,31,1)</f>
        <v>0</v>
      </c>
      <c r="AE70" s="102">
        <f>VLOOKUP(A70,'[1]16'!B:AK,32,1)</f>
        <v>0</v>
      </c>
      <c r="AF70" s="102">
        <f>VLOOKUP(A70,'[1]16'!B:AL,33,1)</f>
        <v>0</v>
      </c>
      <c r="AG70" s="102">
        <v>0</v>
      </c>
      <c r="AH70" s="102">
        <v>0</v>
      </c>
      <c r="AI70" s="102">
        <v>0</v>
      </c>
      <c r="AJ70" s="102">
        <f t="shared" si="3"/>
        <v>500</v>
      </c>
      <c r="AK70" s="103">
        <f t="shared" si="4"/>
        <v>2.3900000000026012E-2</v>
      </c>
    </row>
    <row r="71" spans="1:37" ht="15.75" hidden="1" customHeight="1">
      <c r="A71" s="95" t="s">
        <v>110</v>
      </c>
      <c r="B71" s="95" t="s">
        <v>31</v>
      </c>
      <c r="C71" s="95" t="s">
        <v>32</v>
      </c>
      <c r="D71" s="95" t="s">
        <v>33</v>
      </c>
      <c r="E71" s="95" t="s">
        <v>44</v>
      </c>
      <c r="F71" s="101">
        <v>0</v>
      </c>
      <c r="G71" s="102" t="s">
        <v>35</v>
      </c>
      <c r="H71" s="102" t="s">
        <v>35</v>
      </c>
      <c r="I71" s="102" t="s">
        <v>35</v>
      </c>
      <c r="J71" s="102" t="s">
        <v>35</v>
      </c>
      <c r="K71" s="102" t="s">
        <v>35</v>
      </c>
      <c r="L71" s="102">
        <v>800000</v>
      </c>
      <c r="M71" s="102">
        <v>800000</v>
      </c>
      <c r="N71" s="102">
        <v>800000</v>
      </c>
      <c r="O71" s="102"/>
      <c r="P71" s="102" t="s">
        <v>35</v>
      </c>
      <c r="Q71" s="102">
        <f t="shared" ref="Q71:Q134" si="12">SUM(G71:P71)/1000-O71/1000</f>
        <v>2400</v>
      </c>
      <c r="R71" s="102">
        <v>0</v>
      </c>
      <c r="S71" s="102">
        <v>0</v>
      </c>
      <c r="T71" s="102">
        <f t="shared" si="6"/>
        <v>2400</v>
      </c>
      <c r="U71" s="102">
        <f>VLOOKUP(A71,'[1]16'!B:W,22,0)</f>
        <v>2400</v>
      </c>
      <c r="V71" s="102">
        <v>0</v>
      </c>
      <c r="W71" s="102">
        <f t="shared" si="7"/>
        <v>2400</v>
      </c>
      <c r="X71" s="102">
        <f t="shared" si="5"/>
        <v>0</v>
      </c>
      <c r="Y71" s="102">
        <v>0</v>
      </c>
      <c r="Z71" s="102">
        <f t="shared" si="8"/>
        <v>0</v>
      </c>
      <c r="AA71" s="102"/>
      <c r="AB71" s="102">
        <v>0</v>
      </c>
      <c r="AC71" s="102">
        <f>VLOOKUP(A71,'[1]16'!B:AL,30,0)</f>
        <v>0</v>
      </c>
      <c r="AD71" s="102">
        <f>VLOOKUP(A71,'[1]16'!B:AK,31,1)</f>
        <v>0</v>
      </c>
      <c r="AE71" s="102">
        <f>VLOOKUP(A71,'[1]16'!B:AK,32,1)</f>
        <v>0</v>
      </c>
      <c r="AF71" s="102">
        <f>VLOOKUP(A71,'[1]16'!B:AL,33,1)</f>
        <v>0</v>
      </c>
      <c r="AG71" s="102">
        <v>0</v>
      </c>
      <c r="AH71" s="102">
        <v>0</v>
      </c>
      <c r="AI71" s="102">
        <v>0</v>
      </c>
      <c r="AJ71" s="102">
        <f t="shared" ref="AJ71:AJ134" si="13">SUM(AB71:AI71)</f>
        <v>0</v>
      </c>
      <c r="AK71" s="103">
        <f t="shared" ref="AK71:AK134" si="14">AJ71-Z71</f>
        <v>0</v>
      </c>
    </row>
    <row r="72" spans="1:37" ht="15.75" customHeight="1">
      <c r="A72" s="95" t="s">
        <v>111</v>
      </c>
      <c r="B72" s="95" t="s">
        <v>37</v>
      </c>
      <c r="C72" s="95" t="s">
        <v>38</v>
      </c>
      <c r="D72" s="95" t="s">
        <v>33</v>
      </c>
      <c r="E72" s="95" t="s">
        <v>34</v>
      </c>
      <c r="F72" s="101">
        <v>0</v>
      </c>
      <c r="G72" s="102" t="s">
        <v>35</v>
      </c>
      <c r="H72" s="102">
        <v>1250000</v>
      </c>
      <c r="I72" s="102" t="s">
        <v>35</v>
      </c>
      <c r="J72" s="102">
        <v>3750000</v>
      </c>
      <c r="K72" s="102">
        <v>975000</v>
      </c>
      <c r="L72" s="102" t="s">
        <v>35</v>
      </c>
      <c r="M72" s="102" t="s">
        <v>35</v>
      </c>
      <c r="N72" s="102" t="s">
        <v>35</v>
      </c>
      <c r="O72" s="102"/>
      <c r="P72" s="102">
        <v>2515000</v>
      </c>
      <c r="Q72" s="102">
        <f>SUM(G72:P72)/1000-O72/1000</f>
        <v>8490</v>
      </c>
      <c r="R72" s="102">
        <v>0</v>
      </c>
      <c r="S72" s="102">
        <v>0</v>
      </c>
      <c r="T72" s="102">
        <f t="shared" si="6"/>
        <v>8490</v>
      </c>
      <c r="U72" s="102">
        <f>VLOOKUP(A72,'[1]16'!B:W,22,0)</f>
        <v>8750</v>
      </c>
      <c r="V72" s="102">
        <v>0</v>
      </c>
      <c r="W72" s="102">
        <f t="shared" si="7"/>
        <v>8750</v>
      </c>
      <c r="X72" s="102"/>
      <c r="Y72" s="102"/>
      <c r="Z72" s="102">
        <f>Y72+S72</f>
        <v>0</v>
      </c>
      <c r="AA72" s="102"/>
      <c r="AB72" s="102">
        <v>0</v>
      </c>
      <c r="AC72" s="102">
        <f>VLOOKUP(A72,'[1]16'!B:AL,30,0)</f>
        <v>0</v>
      </c>
      <c r="AD72" s="102">
        <f>VLOOKUP(A72,'[1]16'!B:AK,31,1)</f>
        <v>0</v>
      </c>
      <c r="AE72" s="102">
        <f>VLOOKUP(A72,'[1]16'!B:AK,32,1)</f>
        <v>0</v>
      </c>
      <c r="AF72" s="102">
        <f>VLOOKUP(A72,'[1]16'!B:AL,33,1)</f>
        <v>0</v>
      </c>
      <c r="AG72" s="102">
        <v>0</v>
      </c>
      <c r="AH72" s="102">
        <v>0</v>
      </c>
      <c r="AI72" s="102">
        <v>0</v>
      </c>
      <c r="AJ72" s="102">
        <f t="shared" si="13"/>
        <v>0</v>
      </c>
      <c r="AK72" s="103">
        <f t="shared" si="14"/>
        <v>0</v>
      </c>
    </row>
    <row r="73" spans="1:37" ht="15.75" hidden="1" customHeight="1">
      <c r="A73" s="95" t="s">
        <v>112</v>
      </c>
      <c r="B73" s="95" t="s">
        <v>72</v>
      </c>
      <c r="C73" s="95" t="s">
        <v>73</v>
      </c>
      <c r="D73" s="95" t="s">
        <v>74</v>
      </c>
      <c r="E73" s="95" t="s">
        <v>106</v>
      </c>
      <c r="F73" s="101">
        <v>0</v>
      </c>
      <c r="G73" s="102" t="s">
        <v>35</v>
      </c>
      <c r="H73" s="102" t="s">
        <v>35</v>
      </c>
      <c r="I73" s="102" t="s">
        <v>35</v>
      </c>
      <c r="J73" s="102" t="s">
        <v>35</v>
      </c>
      <c r="K73" s="102">
        <v>37500</v>
      </c>
      <c r="L73" s="102">
        <v>149276</v>
      </c>
      <c r="M73" s="102">
        <v>332148</v>
      </c>
      <c r="N73" s="102">
        <v>246839</v>
      </c>
      <c r="O73" s="102"/>
      <c r="P73" s="102">
        <v>242982</v>
      </c>
      <c r="Q73" s="102">
        <f t="shared" si="12"/>
        <v>1008.745</v>
      </c>
      <c r="R73" s="102">
        <v>149913</v>
      </c>
      <c r="S73" s="102">
        <f>R73/1000</f>
        <v>149.91300000000001</v>
      </c>
      <c r="T73" s="102">
        <f t="shared" ref="T73:T136" si="15">Q73+S73</f>
        <v>1158.6579999999999</v>
      </c>
      <c r="U73" s="102">
        <f>VLOOKUP(A73,'[1]16'!B:W,22,0)</f>
        <v>1159</v>
      </c>
      <c r="V73" s="102">
        <v>0</v>
      </c>
      <c r="W73" s="102">
        <f t="shared" si="7"/>
        <v>1159</v>
      </c>
      <c r="X73" s="102">
        <f t="shared" ref="X73:X136" si="16">W73-T73</f>
        <v>0.34200000000009823</v>
      </c>
      <c r="Y73" s="102">
        <v>0</v>
      </c>
      <c r="Z73" s="102">
        <f t="shared" si="8"/>
        <v>149.91300000000001</v>
      </c>
      <c r="AA73" s="102"/>
      <c r="AB73" s="102">
        <v>150</v>
      </c>
      <c r="AC73" s="102">
        <f>VLOOKUP(A73,'[1]16'!B:AL,30,0)</f>
        <v>0</v>
      </c>
      <c r="AD73" s="102">
        <f>VLOOKUP(A73,'[1]16'!B:AK,31,1)</f>
        <v>0</v>
      </c>
      <c r="AE73" s="102">
        <f>VLOOKUP(A73,'[1]16'!B:AK,32,1)</f>
        <v>0</v>
      </c>
      <c r="AF73" s="102">
        <f>VLOOKUP(A73,'[1]16'!B:AL,33,1)</f>
        <v>0</v>
      </c>
      <c r="AG73" s="102">
        <v>0</v>
      </c>
      <c r="AH73" s="102">
        <v>0</v>
      </c>
      <c r="AI73" s="102">
        <v>0</v>
      </c>
      <c r="AJ73" s="102">
        <f t="shared" si="13"/>
        <v>150</v>
      </c>
      <c r="AK73" s="103">
        <f t="shared" si="14"/>
        <v>8.6999999999989086E-2</v>
      </c>
    </row>
    <row r="74" spans="1:37" ht="15.75" hidden="1" customHeight="1">
      <c r="A74" s="95" t="s">
        <v>113</v>
      </c>
      <c r="B74" s="95" t="s">
        <v>31</v>
      </c>
      <c r="C74" s="95" t="s">
        <v>32</v>
      </c>
      <c r="D74" s="95" t="s">
        <v>33</v>
      </c>
      <c r="E74" s="95" t="s">
        <v>106</v>
      </c>
      <c r="F74" s="101">
        <v>0</v>
      </c>
      <c r="G74" s="102" t="s">
        <v>35</v>
      </c>
      <c r="H74" s="102" t="s">
        <v>35</v>
      </c>
      <c r="I74" s="102" t="s">
        <v>35</v>
      </c>
      <c r="J74" s="102">
        <v>435080</v>
      </c>
      <c r="K74" s="102" t="s">
        <v>35</v>
      </c>
      <c r="L74" s="102" t="s">
        <v>35</v>
      </c>
      <c r="M74" s="102" t="s">
        <v>35</v>
      </c>
      <c r="N74" s="102" t="s">
        <v>35</v>
      </c>
      <c r="O74" s="102"/>
      <c r="P74" s="102" t="s">
        <v>35</v>
      </c>
      <c r="Q74" s="102">
        <f t="shared" si="12"/>
        <v>435.08</v>
      </c>
      <c r="R74" s="102">
        <v>0</v>
      </c>
      <c r="S74" s="102">
        <v>0</v>
      </c>
      <c r="T74" s="102">
        <f t="shared" si="15"/>
        <v>435.08</v>
      </c>
      <c r="U74" s="102">
        <f>VLOOKUP(A74,'[1]16'!B:W,22,0)</f>
        <v>1174.92</v>
      </c>
      <c r="V74" s="102">
        <v>0</v>
      </c>
      <c r="W74" s="102">
        <f t="shared" ref="W74:W137" si="17">U74+V74</f>
        <v>1174.92</v>
      </c>
      <c r="X74" s="102">
        <f t="shared" si="16"/>
        <v>739.84000000000015</v>
      </c>
      <c r="Y74" s="102">
        <v>0</v>
      </c>
      <c r="Z74" s="102">
        <f t="shared" ref="Z74:Z137" si="18">Y74+S74</f>
        <v>0</v>
      </c>
      <c r="AA74" s="102"/>
      <c r="AB74" s="102">
        <v>0</v>
      </c>
      <c r="AC74" s="102">
        <f>VLOOKUP(A74,'[1]16'!B:AL,30,0)</f>
        <v>0</v>
      </c>
      <c r="AD74" s="102">
        <f>VLOOKUP(A74,'[1]16'!B:AK,31,1)</f>
        <v>0</v>
      </c>
      <c r="AE74" s="102">
        <f>VLOOKUP(A74,'[1]16'!B:AK,32,1)</f>
        <v>0</v>
      </c>
      <c r="AF74" s="102">
        <f>VLOOKUP(A74,'[1]16'!B:AL,33,1)</f>
        <v>0</v>
      </c>
      <c r="AG74" s="102">
        <v>0</v>
      </c>
      <c r="AH74" s="102">
        <v>0</v>
      </c>
      <c r="AI74" s="102">
        <v>0</v>
      </c>
      <c r="AJ74" s="102">
        <f t="shared" si="13"/>
        <v>0</v>
      </c>
      <c r="AK74" s="103">
        <f t="shared" si="14"/>
        <v>0</v>
      </c>
    </row>
    <row r="75" spans="1:37" ht="15.75" hidden="1" customHeight="1">
      <c r="A75" s="95" t="s">
        <v>114</v>
      </c>
      <c r="B75" s="95" t="s">
        <v>31</v>
      </c>
      <c r="C75" s="95" t="s">
        <v>32</v>
      </c>
      <c r="D75" s="95" t="s">
        <v>33</v>
      </c>
      <c r="E75" s="95" t="s">
        <v>106</v>
      </c>
      <c r="F75" s="101">
        <v>0</v>
      </c>
      <c r="G75" s="102" t="s">
        <v>35</v>
      </c>
      <c r="H75" s="102" t="s">
        <v>35</v>
      </c>
      <c r="I75" s="102" t="s">
        <v>35</v>
      </c>
      <c r="J75" s="102">
        <v>98195.5</v>
      </c>
      <c r="K75" s="102">
        <v>1203575</v>
      </c>
      <c r="L75" s="102">
        <v>1491479</v>
      </c>
      <c r="M75" s="102">
        <v>1430458.0299999998</v>
      </c>
      <c r="N75" s="102">
        <v>534381.5</v>
      </c>
      <c r="O75" s="102">
        <f>VLOOKUP(A75,'[1]ינואר עד יוני 2016'!A:F,6,0)</f>
        <v>215867</v>
      </c>
      <c r="P75" s="102">
        <v>1149147</v>
      </c>
      <c r="Q75" s="102">
        <f t="shared" si="12"/>
        <v>5907.2360299999991</v>
      </c>
      <c r="R75" s="102">
        <v>2388016.7000000002</v>
      </c>
      <c r="S75" s="102">
        <f t="shared" si="11"/>
        <v>2388.0167000000001</v>
      </c>
      <c r="T75" s="102">
        <f t="shared" si="15"/>
        <v>8295.2527300000002</v>
      </c>
      <c r="U75" s="102">
        <f>VLOOKUP(A75,'[1]16'!B:W,22,0)</f>
        <v>9220.0794999999998</v>
      </c>
      <c r="V75" s="102">
        <v>0</v>
      </c>
      <c r="W75" s="102">
        <f t="shared" si="17"/>
        <v>9220.0794999999998</v>
      </c>
      <c r="X75" s="102">
        <f t="shared" si="16"/>
        <v>924.82676999999967</v>
      </c>
      <c r="Y75" s="105">
        <v>0</v>
      </c>
      <c r="Z75" s="102">
        <f t="shared" si="18"/>
        <v>2388.0167000000001</v>
      </c>
      <c r="AA75" s="102"/>
      <c r="AB75" s="102">
        <v>1200</v>
      </c>
      <c r="AC75" s="102">
        <v>1188</v>
      </c>
      <c r="AD75" s="102">
        <f>VLOOKUP(A75,'[1]16'!B:AK,31,1)</f>
        <v>0</v>
      </c>
      <c r="AE75" s="102">
        <f>VLOOKUP(A75,'[1]16'!B:AK,32,1)</f>
        <v>0</v>
      </c>
      <c r="AF75" s="102">
        <f>VLOOKUP(A75,'[1]16'!B:AL,33,1)</f>
        <v>0</v>
      </c>
      <c r="AG75" s="102">
        <v>0</v>
      </c>
      <c r="AH75" s="102">
        <v>0</v>
      </c>
      <c r="AI75" s="102">
        <v>0</v>
      </c>
      <c r="AJ75" s="102">
        <f t="shared" si="13"/>
        <v>2388</v>
      </c>
      <c r="AK75" s="103">
        <f t="shared" si="14"/>
        <v>-1.6700000000128057E-2</v>
      </c>
    </row>
    <row r="76" spans="1:37" ht="15.75" customHeight="1">
      <c r="A76" s="95" t="s">
        <v>115</v>
      </c>
      <c r="B76" s="95" t="s">
        <v>37</v>
      </c>
      <c r="C76" s="95" t="s">
        <v>38</v>
      </c>
      <c r="D76" s="95" t="s">
        <v>33</v>
      </c>
      <c r="E76" s="95" t="s">
        <v>34</v>
      </c>
      <c r="F76" s="101">
        <v>0</v>
      </c>
      <c r="G76" s="102" t="s">
        <v>35</v>
      </c>
      <c r="H76" s="102" t="s">
        <v>35</v>
      </c>
      <c r="I76" s="102" t="s">
        <v>35</v>
      </c>
      <c r="J76" s="102" t="s">
        <v>35</v>
      </c>
      <c r="K76" s="102" t="s">
        <v>35</v>
      </c>
      <c r="L76" s="102">
        <v>127819</v>
      </c>
      <c r="M76" s="102">
        <v>534497</v>
      </c>
      <c r="N76" s="102">
        <v>337684</v>
      </c>
      <c r="O76" s="102"/>
      <c r="P76" s="102" t="s">
        <v>35</v>
      </c>
      <c r="Q76" s="102">
        <f t="shared" si="12"/>
        <v>1000</v>
      </c>
      <c r="R76" s="102">
        <v>0</v>
      </c>
      <c r="S76" s="102">
        <v>0</v>
      </c>
      <c r="T76" s="102">
        <f t="shared" si="15"/>
        <v>1000</v>
      </c>
      <c r="U76" s="102">
        <f>VLOOKUP(A76,'[1]16'!B:W,22,0)</f>
        <v>985.53951999999992</v>
      </c>
      <c r="V76" s="102">
        <v>0</v>
      </c>
      <c r="W76" s="102">
        <f t="shared" si="17"/>
        <v>985.53951999999992</v>
      </c>
      <c r="X76" s="102">
        <f t="shared" si="16"/>
        <v>-14.460480000000075</v>
      </c>
      <c r="Y76" s="102">
        <v>0</v>
      </c>
      <c r="Z76" s="102">
        <f t="shared" si="18"/>
        <v>0</v>
      </c>
      <c r="AA76" s="102"/>
      <c r="AB76" s="102">
        <v>0</v>
      </c>
      <c r="AC76" s="102">
        <f>VLOOKUP(A76,'[1]16'!B:AL,30,0)</f>
        <v>0</v>
      </c>
      <c r="AD76" s="102">
        <f>VLOOKUP(A76,'[1]16'!B:AK,31,1)</f>
        <v>0</v>
      </c>
      <c r="AE76" s="102">
        <f>VLOOKUP(A76,'[1]16'!B:AK,32,1)</f>
        <v>0</v>
      </c>
      <c r="AF76" s="102">
        <f>VLOOKUP(A76,'[1]16'!B:AL,33,1)</f>
        <v>0</v>
      </c>
      <c r="AG76" s="102">
        <v>0</v>
      </c>
      <c r="AH76" s="102">
        <v>0</v>
      </c>
      <c r="AI76" s="102">
        <v>0</v>
      </c>
      <c r="AJ76" s="102">
        <f t="shared" si="13"/>
        <v>0</v>
      </c>
      <c r="AK76" s="103">
        <f t="shared" si="14"/>
        <v>0</v>
      </c>
    </row>
    <row r="77" spans="1:37" ht="15.75" hidden="1" customHeight="1">
      <c r="A77" s="95" t="s">
        <v>116</v>
      </c>
      <c r="B77" s="100" t="s">
        <v>31</v>
      </c>
      <c r="C77" s="100" t="s">
        <v>50</v>
      </c>
      <c r="D77" s="95" t="s">
        <v>33</v>
      </c>
      <c r="E77" s="95" t="s">
        <v>39</v>
      </c>
      <c r="F77" s="101">
        <v>0</v>
      </c>
      <c r="G77" s="102" t="s">
        <v>35</v>
      </c>
      <c r="H77" s="102" t="s">
        <v>35</v>
      </c>
      <c r="I77" s="102" t="s">
        <v>35</v>
      </c>
      <c r="J77" s="102" t="s">
        <v>35</v>
      </c>
      <c r="K77" s="102" t="s">
        <v>35</v>
      </c>
      <c r="L77" s="102" t="s">
        <v>35</v>
      </c>
      <c r="M77" s="102" t="s">
        <v>35</v>
      </c>
      <c r="N77" s="102" t="s">
        <v>35</v>
      </c>
      <c r="O77" s="102"/>
      <c r="P77" s="102" t="s">
        <v>35</v>
      </c>
      <c r="Q77" s="102">
        <f t="shared" si="12"/>
        <v>0</v>
      </c>
      <c r="R77" s="102">
        <v>500000</v>
      </c>
      <c r="S77" s="102">
        <f t="shared" si="11"/>
        <v>500</v>
      </c>
      <c r="T77" s="102">
        <f t="shared" si="15"/>
        <v>500</v>
      </c>
      <c r="U77" s="102">
        <f>VLOOKUP(A77,'[1]16'!B:W,22,0)</f>
        <v>500</v>
      </c>
      <c r="V77" s="102">
        <v>0</v>
      </c>
      <c r="W77" s="102">
        <f t="shared" si="17"/>
        <v>500</v>
      </c>
      <c r="X77" s="102">
        <f t="shared" si="16"/>
        <v>0</v>
      </c>
      <c r="Y77" s="102">
        <v>0</v>
      </c>
      <c r="Z77" s="102">
        <f>Y77+S77</f>
        <v>500</v>
      </c>
      <c r="AA77" s="102"/>
      <c r="AB77" s="102">
        <v>500</v>
      </c>
      <c r="AC77" s="102">
        <f>VLOOKUP(A77,'[1]16'!B:AL,30,0)</f>
        <v>0</v>
      </c>
      <c r="AD77" s="102">
        <f>VLOOKUP(A77,'[1]16'!B:AK,31,1)</f>
        <v>0</v>
      </c>
      <c r="AE77" s="102">
        <f>VLOOKUP(A77,'[1]16'!B:AK,32,1)</f>
        <v>0</v>
      </c>
      <c r="AF77" s="102">
        <f>VLOOKUP(A77,'[1]16'!B:AL,33,1)</f>
        <v>0</v>
      </c>
      <c r="AG77" s="102">
        <v>0</v>
      </c>
      <c r="AH77" s="102">
        <v>0</v>
      </c>
      <c r="AI77" s="102">
        <v>0</v>
      </c>
      <c r="AJ77" s="102">
        <f t="shared" si="13"/>
        <v>500</v>
      </c>
      <c r="AK77" s="103">
        <f t="shared" si="14"/>
        <v>0</v>
      </c>
    </row>
    <row r="78" spans="1:37" ht="15.75" hidden="1" customHeight="1">
      <c r="A78" s="95" t="s">
        <v>117</v>
      </c>
      <c r="B78" s="95" t="s">
        <v>31</v>
      </c>
      <c r="C78" s="95" t="s">
        <v>32</v>
      </c>
      <c r="D78" s="95" t="s">
        <v>33</v>
      </c>
      <c r="E78" s="95" t="s">
        <v>44</v>
      </c>
      <c r="F78" s="101">
        <v>0</v>
      </c>
      <c r="G78" s="102" t="s">
        <v>35</v>
      </c>
      <c r="H78" s="102" t="s">
        <v>35</v>
      </c>
      <c r="I78" s="102" t="s">
        <v>35</v>
      </c>
      <c r="J78" s="102" t="s">
        <v>35</v>
      </c>
      <c r="K78" s="102" t="s">
        <v>35</v>
      </c>
      <c r="L78" s="102" t="s">
        <v>35</v>
      </c>
      <c r="M78" s="102" t="s">
        <v>35</v>
      </c>
      <c r="N78" s="102">
        <v>58350</v>
      </c>
      <c r="O78" s="102"/>
      <c r="P78" s="102" t="s">
        <v>35</v>
      </c>
      <c r="Q78" s="102">
        <f t="shared" si="12"/>
        <v>58.35</v>
      </c>
      <c r="R78" s="102">
        <v>141650</v>
      </c>
      <c r="S78" s="102">
        <f t="shared" si="11"/>
        <v>141.65</v>
      </c>
      <c r="T78" s="102">
        <f t="shared" si="15"/>
        <v>200</v>
      </c>
      <c r="U78" s="102">
        <f>VLOOKUP(A78,'[1]16'!B:W,22,0)</f>
        <v>200</v>
      </c>
      <c r="V78" s="102">
        <v>0</v>
      </c>
      <c r="W78" s="102">
        <f t="shared" si="17"/>
        <v>200</v>
      </c>
      <c r="X78" s="102">
        <f t="shared" si="16"/>
        <v>0</v>
      </c>
      <c r="Y78" s="102">
        <v>0</v>
      </c>
      <c r="Z78" s="102">
        <f t="shared" si="18"/>
        <v>141.65</v>
      </c>
      <c r="AA78" s="102"/>
      <c r="AB78" s="102">
        <v>142</v>
      </c>
      <c r="AC78" s="102">
        <f>VLOOKUP(A78,'[1]16'!B:AL,30,0)</f>
        <v>0</v>
      </c>
      <c r="AD78" s="102">
        <f>VLOOKUP(A78,'[1]16'!B:AK,31,1)</f>
        <v>0</v>
      </c>
      <c r="AE78" s="102">
        <f>VLOOKUP(A78,'[1]16'!B:AK,32,1)</f>
        <v>0</v>
      </c>
      <c r="AF78" s="102">
        <f>VLOOKUP(A78,'[1]16'!B:AL,33,1)</f>
        <v>0</v>
      </c>
      <c r="AG78" s="102">
        <v>0</v>
      </c>
      <c r="AH78" s="102">
        <v>0</v>
      </c>
      <c r="AI78" s="102">
        <v>0</v>
      </c>
      <c r="AJ78" s="102">
        <f t="shared" si="13"/>
        <v>142</v>
      </c>
      <c r="AK78" s="103">
        <f t="shared" si="14"/>
        <v>0.34999999999999432</v>
      </c>
    </row>
    <row r="79" spans="1:37" ht="15.75" hidden="1" customHeight="1">
      <c r="A79" s="95" t="s">
        <v>118</v>
      </c>
      <c r="B79" s="95" t="s">
        <v>31</v>
      </c>
      <c r="C79" s="95" t="s">
        <v>32</v>
      </c>
      <c r="D79" s="95" t="s">
        <v>33</v>
      </c>
      <c r="E79" s="100" t="s">
        <v>34</v>
      </c>
      <c r="F79" s="101">
        <v>0</v>
      </c>
      <c r="G79" s="102" t="s">
        <v>35</v>
      </c>
      <c r="H79" s="102" t="s">
        <v>35</v>
      </c>
      <c r="I79" s="102" t="s">
        <v>35</v>
      </c>
      <c r="J79" s="102" t="s">
        <v>35</v>
      </c>
      <c r="K79" s="102" t="s">
        <v>35</v>
      </c>
      <c r="L79" s="102" t="s">
        <v>35</v>
      </c>
      <c r="M79" s="102">
        <v>100000</v>
      </c>
      <c r="N79" s="102" t="s">
        <v>35</v>
      </c>
      <c r="O79" s="102"/>
      <c r="P79" s="102" t="s">
        <v>35</v>
      </c>
      <c r="Q79" s="102">
        <f t="shared" si="12"/>
        <v>100</v>
      </c>
      <c r="R79" s="102">
        <v>0</v>
      </c>
      <c r="S79" s="102">
        <v>0</v>
      </c>
      <c r="T79" s="102">
        <f t="shared" si="15"/>
        <v>100</v>
      </c>
      <c r="U79" s="102">
        <f>VLOOKUP(A79,'[1]16'!B:W,22,0)</f>
        <v>1000</v>
      </c>
      <c r="V79" s="102">
        <v>0</v>
      </c>
      <c r="W79" s="102">
        <f t="shared" si="17"/>
        <v>1000</v>
      </c>
      <c r="X79" s="102">
        <f t="shared" si="16"/>
        <v>900</v>
      </c>
      <c r="Y79" s="102">
        <v>0</v>
      </c>
      <c r="Z79" s="102">
        <f t="shared" si="18"/>
        <v>0</v>
      </c>
      <c r="AA79" s="102"/>
      <c r="AB79" s="102">
        <v>0</v>
      </c>
      <c r="AC79" s="102">
        <f>VLOOKUP(A79,'[1]16'!B:AL,30,0)</f>
        <v>0</v>
      </c>
      <c r="AD79" s="102">
        <f>VLOOKUP(A79,'[1]16'!B:AK,31,1)</f>
        <v>0</v>
      </c>
      <c r="AE79" s="102">
        <f>VLOOKUP(A79,'[1]16'!B:AK,32,1)</f>
        <v>0</v>
      </c>
      <c r="AF79" s="102">
        <f>VLOOKUP(A79,'[1]16'!B:AL,33,1)</f>
        <v>0</v>
      </c>
      <c r="AG79" s="102">
        <v>0</v>
      </c>
      <c r="AH79" s="102">
        <v>0</v>
      </c>
      <c r="AI79" s="102">
        <v>0</v>
      </c>
      <c r="AJ79" s="102">
        <f t="shared" si="13"/>
        <v>0</v>
      </c>
      <c r="AK79" s="103">
        <f t="shared" si="14"/>
        <v>0</v>
      </c>
    </row>
    <row r="80" spans="1:37" ht="15.75" hidden="1" customHeight="1">
      <c r="A80" s="95" t="s">
        <v>119</v>
      </c>
      <c r="B80" s="95" t="s">
        <v>31</v>
      </c>
      <c r="C80" s="95" t="s">
        <v>32</v>
      </c>
      <c r="D80" s="95" t="s">
        <v>33</v>
      </c>
      <c r="E80" s="95" t="s">
        <v>109</v>
      </c>
      <c r="F80" s="101">
        <v>0</v>
      </c>
      <c r="G80" s="102" t="s">
        <v>35</v>
      </c>
      <c r="H80" s="102" t="s">
        <v>35</v>
      </c>
      <c r="I80" s="102" t="s">
        <v>35</v>
      </c>
      <c r="J80" s="102">
        <v>299733.84999999998</v>
      </c>
      <c r="K80" s="102">
        <v>966366.33999999985</v>
      </c>
      <c r="L80" s="102">
        <v>623183.81000000006</v>
      </c>
      <c r="M80" s="102">
        <v>782292.02999999991</v>
      </c>
      <c r="N80" s="102">
        <v>277928.72000000003</v>
      </c>
      <c r="O80" s="102"/>
      <c r="P80" s="102" t="s">
        <v>35</v>
      </c>
      <c r="Q80" s="102">
        <f t="shared" si="12"/>
        <v>2949.5047500000001</v>
      </c>
      <c r="R80" s="102">
        <v>156921.57999999999</v>
      </c>
      <c r="S80" s="102">
        <f t="shared" si="11"/>
        <v>156.92157999999998</v>
      </c>
      <c r="T80" s="102">
        <f t="shared" si="15"/>
        <v>3106.4263300000002</v>
      </c>
      <c r="U80" s="102">
        <f>VLOOKUP(A80,'[1]16'!B:W,22,0)</f>
        <v>8520.2585299999992</v>
      </c>
      <c r="V80" s="102">
        <v>0</v>
      </c>
      <c r="W80" s="102">
        <f>U80+V80</f>
        <v>8520.2585299999992</v>
      </c>
      <c r="X80" s="102">
        <f t="shared" si="16"/>
        <v>5413.8321999999989</v>
      </c>
      <c r="Y80" s="105">
        <f>VLOOKUP(A80,'[1]16'!B:AK,25,0)</f>
        <v>3500</v>
      </c>
      <c r="Z80" s="102">
        <f t="shared" si="18"/>
        <v>3656.9215800000002</v>
      </c>
      <c r="AA80" s="102"/>
      <c r="AB80" s="102">
        <v>1800</v>
      </c>
      <c r="AC80" s="102">
        <v>900</v>
      </c>
      <c r="AD80" s="102">
        <v>957</v>
      </c>
      <c r="AE80" s="102">
        <f>VLOOKUP(A80,'[1]16'!B:AK,32,1)</f>
        <v>0</v>
      </c>
      <c r="AF80" s="102">
        <f>VLOOKUP(A80,'[1]16'!B:AL,33,1)</f>
        <v>0</v>
      </c>
      <c r="AG80" s="102">
        <v>0</v>
      </c>
      <c r="AH80" s="102">
        <v>0</v>
      </c>
      <c r="AI80" s="102">
        <v>0</v>
      </c>
      <c r="AJ80" s="102">
        <f t="shared" si="13"/>
        <v>3657</v>
      </c>
      <c r="AK80" s="103">
        <f t="shared" si="14"/>
        <v>7.8419999999823631E-2</v>
      </c>
    </row>
    <row r="81" spans="1:58" ht="15.75" hidden="1" customHeight="1">
      <c r="A81" s="95" t="s">
        <v>120</v>
      </c>
      <c r="B81" s="95" t="s">
        <v>31</v>
      </c>
      <c r="C81" s="95" t="s">
        <v>32</v>
      </c>
      <c r="D81" s="95" t="s">
        <v>33</v>
      </c>
      <c r="E81" s="95" t="s">
        <v>109</v>
      </c>
      <c r="F81" s="101" t="s">
        <v>725</v>
      </c>
      <c r="G81" s="102" t="s">
        <v>35</v>
      </c>
      <c r="H81" s="102" t="s">
        <v>35</v>
      </c>
      <c r="I81" s="102" t="s">
        <v>35</v>
      </c>
      <c r="J81" s="102" t="s">
        <v>35</v>
      </c>
      <c r="K81" s="102" t="s">
        <v>35</v>
      </c>
      <c r="L81" s="102" t="s">
        <v>35</v>
      </c>
      <c r="M81" s="102" t="s">
        <v>35</v>
      </c>
      <c r="N81" s="102" t="s">
        <v>35</v>
      </c>
      <c r="O81" s="102"/>
      <c r="P81" s="102" t="s">
        <v>35</v>
      </c>
      <c r="Q81" s="102">
        <f t="shared" si="12"/>
        <v>0</v>
      </c>
      <c r="R81" s="102">
        <v>19615.53</v>
      </c>
      <c r="S81" s="102">
        <f t="shared" si="11"/>
        <v>19.61553</v>
      </c>
      <c r="T81" s="102">
        <f t="shared" si="15"/>
        <v>19.61553</v>
      </c>
      <c r="U81" s="102">
        <v>0</v>
      </c>
      <c r="V81" s="102">
        <v>20</v>
      </c>
      <c r="W81" s="102">
        <f t="shared" si="17"/>
        <v>20</v>
      </c>
      <c r="X81" s="102">
        <f t="shared" si="16"/>
        <v>0.38447000000000031</v>
      </c>
      <c r="Y81" s="102">
        <v>0</v>
      </c>
      <c r="Z81" s="102">
        <f t="shared" si="18"/>
        <v>19.61553</v>
      </c>
      <c r="AA81" s="102"/>
      <c r="AB81" s="102">
        <v>20</v>
      </c>
      <c r="AC81" s="102">
        <v>0</v>
      </c>
      <c r="AD81" s="102">
        <v>0</v>
      </c>
      <c r="AE81" s="102">
        <f>VLOOKUP(A81,'[1]16'!B:AK,32,1)</f>
        <v>0</v>
      </c>
      <c r="AF81" s="102">
        <f>VLOOKUP(A81,'[1]16'!B:AL,33,1)</f>
        <v>0</v>
      </c>
      <c r="AG81" s="102">
        <v>0</v>
      </c>
      <c r="AH81" s="102">
        <v>0</v>
      </c>
      <c r="AI81" s="102">
        <v>0</v>
      </c>
      <c r="AJ81" s="102">
        <f t="shared" si="13"/>
        <v>20</v>
      </c>
      <c r="AK81" s="103">
        <f t="shared" si="14"/>
        <v>0.38447000000000031</v>
      </c>
    </row>
    <row r="82" spans="1:58" ht="15.75" hidden="1" customHeight="1">
      <c r="A82" s="95" t="s">
        <v>121</v>
      </c>
      <c r="B82" s="95" t="s">
        <v>31</v>
      </c>
      <c r="C82" s="95" t="s">
        <v>32</v>
      </c>
      <c r="D82" s="95" t="s">
        <v>33</v>
      </c>
      <c r="E82" s="95" t="s">
        <v>109</v>
      </c>
      <c r="F82" s="101">
        <v>0</v>
      </c>
      <c r="G82" s="102" t="s">
        <v>35</v>
      </c>
      <c r="H82" s="102" t="s">
        <v>35</v>
      </c>
      <c r="I82" s="102" t="s">
        <v>35</v>
      </c>
      <c r="J82" s="98">
        <v>352005.99000000005</v>
      </c>
      <c r="K82" s="98">
        <v>2543320.5999999992</v>
      </c>
      <c r="L82" s="98">
        <v>1364343.1299999997</v>
      </c>
      <c r="M82" s="98">
        <v>915878.07999999973</v>
      </c>
      <c r="N82" s="102">
        <v>301969.77</v>
      </c>
      <c r="O82" s="102">
        <f>VLOOKUP(A82,'[1]ינואר עד יוני 2016'!A:F,6,0)</f>
        <v>149821.72999999998</v>
      </c>
      <c r="P82" s="102">
        <v>333277.74</v>
      </c>
      <c r="Q82" s="102">
        <f t="shared" si="12"/>
        <v>5810.7953099999995</v>
      </c>
      <c r="R82" s="102">
        <v>1021595.15</v>
      </c>
      <c r="S82" s="102">
        <f t="shared" si="11"/>
        <v>1021.59515</v>
      </c>
      <c r="T82" s="102">
        <f t="shared" si="15"/>
        <v>6832.3904599999996</v>
      </c>
      <c r="U82" s="102">
        <f>VLOOKUP(A82,'[1]16'!B:W,22,0)</f>
        <v>11033.701280000001</v>
      </c>
      <c r="V82" s="102">
        <v>0</v>
      </c>
      <c r="W82" s="102">
        <f t="shared" si="17"/>
        <v>11033.701280000001</v>
      </c>
      <c r="X82" s="102">
        <f t="shared" si="16"/>
        <v>4201.3108200000015</v>
      </c>
      <c r="Y82" s="102">
        <f>VLOOKUP(A82,'[1]16'!B:AK,25,0)</f>
        <v>4000</v>
      </c>
      <c r="Z82" s="102">
        <f t="shared" si="18"/>
        <v>5021.5951500000001</v>
      </c>
      <c r="AA82" s="102"/>
      <c r="AB82" s="102">
        <v>2121</v>
      </c>
      <c r="AC82" s="102">
        <f>VLOOKUP(A82,'[1]16'!B:AL,30,0)</f>
        <v>1000</v>
      </c>
      <c r="AD82" s="102">
        <f>VLOOKUP(A82,'[1]16'!B:AK,31,1)</f>
        <v>1000</v>
      </c>
      <c r="AE82" s="102">
        <f>VLOOKUP(A82,'[1]16'!B:AK,32,1)</f>
        <v>901</v>
      </c>
      <c r="AF82" s="102">
        <f>VLOOKUP(A82,'[1]16'!B:AL,33,1)</f>
        <v>0</v>
      </c>
      <c r="AG82" s="102">
        <v>0</v>
      </c>
      <c r="AH82" s="102">
        <v>0</v>
      </c>
      <c r="AI82" s="102">
        <v>0</v>
      </c>
      <c r="AJ82" s="102">
        <f t="shared" si="13"/>
        <v>5022</v>
      </c>
      <c r="AK82" s="103">
        <f t="shared" si="14"/>
        <v>0.40484999999989668</v>
      </c>
    </row>
    <row r="83" spans="1:58" ht="15.75" customHeight="1">
      <c r="A83" s="95" t="s">
        <v>122</v>
      </c>
      <c r="B83" s="95" t="s">
        <v>37</v>
      </c>
      <c r="C83" s="95" t="s">
        <v>38</v>
      </c>
      <c r="D83" s="95" t="s">
        <v>33</v>
      </c>
      <c r="E83" s="95" t="s">
        <v>34</v>
      </c>
      <c r="F83" s="101">
        <v>0</v>
      </c>
      <c r="G83" s="102" t="s">
        <v>35</v>
      </c>
      <c r="H83" s="102" t="s">
        <v>35</v>
      </c>
      <c r="I83" s="102" t="s">
        <v>35</v>
      </c>
      <c r="J83" s="102" t="s">
        <v>35</v>
      </c>
      <c r="K83" s="102" t="s">
        <v>35</v>
      </c>
      <c r="L83" s="102" t="s">
        <v>35</v>
      </c>
      <c r="M83" s="102" t="s">
        <v>35</v>
      </c>
      <c r="N83" s="102" t="s">
        <v>35</v>
      </c>
      <c r="O83" s="102"/>
      <c r="P83" s="102" t="s">
        <v>35</v>
      </c>
      <c r="Q83" s="102">
        <f t="shared" si="12"/>
        <v>0</v>
      </c>
      <c r="R83" s="102">
        <v>5726500</v>
      </c>
      <c r="S83" s="102">
        <f t="shared" si="11"/>
        <v>5726.5</v>
      </c>
      <c r="T83" s="102">
        <f t="shared" si="15"/>
        <v>5726.5</v>
      </c>
      <c r="U83" s="102">
        <f>VLOOKUP(A83,'[1]16'!B:W,22,0)</f>
        <v>5750</v>
      </c>
      <c r="V83" s="102">
        <v>0</v>
      </c>
      <c r="W83" s="102">
        <f t="shared" si="17"/>
        <v>5750</v>
      </c>
      <c r="X83" s="102">
        <f t="shared" si="16"/>
        <v>23.5</v>
      </c>
      <c r="Y83" s="102">
        <v>0</v>
      </c>
      <c r="Z83" s="102">
        <f>Y83+S83</f>
        <v>5726.5</v>
      </c>
      <c r="AA83" s="102"/>
      <c r="AB83" s="102">
        <v>3076</v>
      </c>
      <c r="AC83" s="102">
        <f>VLOOKUP(A83,'[1]16'!B:AL,30,0)</f>
        <v>750</v>
      </c>
      <c r="AD83" s="102">
        <f>VLOOKUP(A83,'[1]16'!B:AK,31,1)</f>
        <v>1000</v>
      </c>
      <c r="AE83" s="102">
        <f>VLOOKUP(A83,'[1]16'!B:AK,32,1)</f>
        <v>901</v>
      </c>
      <c r="AF83" s="102">
        <f>VLOOKUP(A83,'[1]16'!B:AL,33,1)</f>
        <v>0</v>
      </c>
      <c r="AG83" s="102">
        <v>0</v>
      </c>
      <c r="AH83" s="102">
        <v>0</v>
      </c>
      <c r="AI83" s="102">
        <v>0</v>
      </c>
      <c r="AJ83" s="102">
        <f t="shared" si="13"/>
        <v>5727</v>
      </c>
      <c r="AK83" s="103">
        <f t="shared" si="14"/>
        <v>0.5</v>
      </c>
    </row>
    <row r="84" spans="1:58" ht="15.75" hidden="1" customHeight="1">
      <c r="A84" s="95" t="s">
        <v>123</v>
      </c>
      <c r="B84" s="95" t="s">
        <v>31</v>
      </c>
      <c r="C84" s="95" t="s">
        <v>50</v>
      </c>
      <c r="D84" s="95" t="s">
        <v>33</v>
      </c>
      <c r="E84" s="95" t="s">
        <v>91</v>
      </c>
      <c r="F84" s="101">
        <v>0</v>
      </c>
      <c r="G84" s="102" t="s">
        <v>35</v>
      </c>
      <c r="H84" s="102" t="s">
        <v>35</v>
      </c>
      <c r="I84" s="102" t="s">
        <v>35</v>
      </c>
      <c r="J84" s="102">
        <v>500000</v>
      </c>
      <c r="K84" s="102">
        <v>3721.84</v>
      </c>
      <c r="L84" s="102">
        <v>546000</v>
      </c>
      <c r="M84" s="102" t="s">
        <v>35</v>
      </c>
      <c r="N84" s="102" t="s">
        <v>35</v>
      </c>
      <c r="O84" s="102"/>
      <c r="P84" s="102" t="s">
        <v>35</v>
      </c>
      <c r="Q84" s="102">
        <f t="shared" si="12"/>
        <v>1049.7218400000002</v>
      </c>
      <c r="R84" s="102">
        <v>0</v>
      </c>
      <c r="S84" s="102">
        <v>0</v>
      </c>
      <c r="T84" s="102">
        <f t="shared" si="15"/>
        <v>1049.7218400000002</v>
      </c>
      <c r="U84" s="102">
        <f>VLOOKUP(A84,'[1]16'!B:W,22,0)</f>
        <v>1049.7218399999999</v>
      </c>
      <c r="V84" s="102">
        <v>0</v>
      </c>
      <c r="W84" s="102">
        <f t="shared" si="17"/>
        <v>1049.7218399999999</v>
      </c>
      <c r="X84" s="102">
        <f t="shared" si="16"/>
        <v>0</v>
      </c>
      <c r="Y84" s="102">
        <v>0</v>
      </c>
      <c r="Z84" s="102">
        <f t="shared" si="18"/>
        <v>0</v>
      </c>
      <c r="AA84" s="102"/>
      <c r="AB84" s="102">
        <v>0</v>
      </c>
      <c r="AC84" s="102">
        <f>VLOOKUP(A84,'[1]16'!B:AL,30,0)</f>
        <v>0</v>
      </c>
      <c r="AD84" s="102">
        <f>VLOOKUP(A84,'[1]16'!B:AK,31,1)</f>
        <v>0</v>
      </c>
      <c r="AE84" s="102">
        <f>VLOOKUP(A84,'[1]16'!B:AK,32,1)</f>
        <v>0</v>
      </c>
      <c r="AF84" s="102">
        <f>VLOOKUP(A84,'[1]16'!B:AL,33,1)</f>
        <v>0</v>
      </c>
      <c r="AG84" s="102">
        <v>0</v>
      </c>
      <c r="AH84" s="102">
        <v>0</v>
      </c>
      <c r="AI84" s="102">
        <v>0</v>
      </c>
      <c r="AJ84" s="102">
        <f t="shared" si="13"/>
        <v>0</v>
      </c>
      <c r="AK84" s="103">
        <f t="shared" si="14"/>
        <v>0</v>
      </c>
    </row>
    <row r="85" spans="1:58" ht="15.75" hidden="1" customHeight="1">
      <c r="A85" s="95" t="s">
        <v>124</v>
      </c>
      <c r="B85" s="95" t="s">
        <v>31</v>
      </c>
      <c r="C85" s="95" t="s">
        <v>32</v>
      </c>
      <c r="D85" s="95" t="s">
        <v>33</v>
      </c>
      <c r="E85" s="95" t="s">
        <v>124</v>
      </c>
      <c r="F85" s="101">
        <v>0</v>
      </c>
      <c r="G85" s="102" t="s">
        <v>35</v>
      </c>
      <c r="H85" s="102" t="s">
        <v>35</v>
      </c>
      <c r="I85" s="102" t="s">
        <v>35</v>
      </c>
      <c r="J85" s="102">
        <v>4705.96</v>
      </c>
      <c r="K85" s="102">
        <v>115682.17999999992</v>
      </c>
      <c r="L85" s="102">
        <v>380.11</v>
      </c>
      <c r="M85" s="102">
        <v>304.19</v>
      </c>
      <c r="N85" s="102" t="s">
        <v>35</v>
      </c>
      <c r="O85" s="102"/>
      <c r="P85" s="102" t="s">
        <v>35</v>
      </c>
      <c r="Q85" s="102">
        <f t="shared" si="12"/>
        <v>121.07243999999993</v>
      </c>
      <c r="R85" s="102">
        <v>1168.92</v>
      </c>
      <c r="S85" s="102">
        <f t="shared" si="11"/>
        <v>1.1689200000000002</v>
      </c>
      <c r="T85" s="102">
        <f t="shared" si="15"/>
        <v>122.24135999999993</v>
      </c>
      <c r="U85" s="102">
        <f>VLOOKUP(A85,'[1]16'!B:W,22,0)</f>
        <v>351.70596</v>
      </c>
      <c r="V85" s="102">
        <v>0</v>
      </c>
      <c r="W85" s="102">
        <f t="shared" si="17"/>
        <v>351.70596</v>
      </c>
      <c r="X85" s="102">
        <f t="shared" si="16"/>
        <v>229.46460000000008</v>
      </c>
      <c r="Y85" s="102">
        <v>0</v>
      </c>
      <c r="Z85" s="102">
        <f t="shared" si="18"/>
        <v>1.1689200000000002</v>
      </c>
      <c r="AA85" s="102"/>
      <c r="AB85" s="102">
        <v>1</v>
      </c>
      <c r="AC85" s="102">
        <f>VLOOKUP(A85,'[1]16'!B:AL,30,0)</f>
        <v>0</v>
      </c>
      <c r="AD85" s="102">
        <f>VLOOKUP(A85,'[1]16'!B:AK,31,1)</f>
        <v>0</v>
      </c>
      <c r="AE85" s="102">
        <f>VLOOKUP(A85,'[1]16'!B:AK,32,1)</f>
        <v>0</v>
      </c>
      <c r="AF85" s="102">
        <f>VLOOKUP(A85,'[1]16'!B:AL,33,1)</f>
        <v>0</v>
      </c>
      <c r="AG85" s="102">
        <v>0</v>
      </c>
      <c r="AH85" s="102">
        <v>0</v>
      </c>
      <c r="AI85" s="102">
        <v>0</v>
      </c>
      <c r="AJ85" s="102">
        <f t="shared" si="13"/>
        <v>1</v>
      </c>
      <c r="AK85" s="103">
        <f t="shared" si="14"/>
        <v>-0.16892000000000018</v>
      </c>
    </row>
    <row r="86" spans="1:58" ht="15.75" hidden="1" customHeight="1">
      <c r="A86" s="95" t="s">
        <v>125</v>
      </c>
      <c r="B86" s="95" t="s">
        <v>31</v>
      </c>
      <c r="C86" s="95" t="s">
        <v>50</v>
      </c>
      <c r="D86" s="95" t="s">
        <v>33</v>
      </c>
      <c r="E86" s="95" t="s">
        <v>125</v>
      </c>
      <c r="F86" s="101">
        <v>0</v>
      </c>
      <c r="G86" s="102" t="s">
        <v>35</v>
      </c>
      <c r="H86" s="102" t="s">
        <v>35</v>
      </c>
      <c r="I86" s="102" t="s">
        <v>35</v>
      </c>
      <c r="J86" s="102" t="s">
        <v>35</v>
      </c>
      <c r="K86" s="102" t="s">
        <v>35</v>
      </c>
      <c r="L86" s="102" t="s">
        <v>35</v>
      </c>
      <c r="M86" s="102" t="s">
        <v>35</v>
      </c>
      <c r="N86" s="102">
        <v>433773</v>
      </c>
      <c r="O86" s="102">
        <f>VLOOKUP(A86,'[1]ינואר עד יוני 2016'!A:F,6,0)</f>
        <v>506483</v>
      </c>
      <c r="P86" s="102">
        <v>1215174</v>
      </c>
      <c r="Q86" s="102">
        <f t="shared" si="12"/>
        <v>1648.9469999999999</v>
      </c>
      <c r="R86" s="102">
        <v>7102846.6900000004</v>
      </c>
      <c r="S86" s="102">
        <f t="shared" si="11"/>
        <v>7102.8466900000003</v>
      </c>
      <c r="T86" s="102">
        <f t="shared" si="15"/>
        <v>8751.7936900000004</v>
      </c>
      <c r="U86" s="102">
        <f>VLOOKUP(A86,'[1]16'!B:W,22,0)</f>
        <v>9000</v>
      </c>
      <c r="V86" s="102">
        <v>0</v>
      </c>
      <c r="W86" s="102">
        <f t="shared" si="17"/>
        <v>9000</v>
      </c>
      <c r="X86" s="102">
        <f t="shared" si="16"/>
        <v>248.20630999999958</v>
      </c>
      <c r="Y86" s="102">
        <v>0</v>
      </c>
      <c r="Z86" s="102">
        <f t="shared" si="18"/>
        <v>7102.8466900000003</v>
      </c>
      <c r="AA86" s="102"/>
      <c r="AB86" s="102">
        <v>4785</v>
      </c>
      <c r="AC86" s="102">
        <f>VLOOKUP(A86,'[1]16'!B:AL,30,0)</f>
        <v>2318</v>
      </c>
      <c r="AD86" s="102">
        <f>VLOOKUP(A86,'[1]16'!B:AK,31,1)</f>
        <v>0</v>
      </c>
      <c r="AE86" s="102">
        <f>VLOOKUP(A86,'[1]16'!B:AK,32,1)</f>
        <v>0</v>
      </c>
      <c r="AF86" s="102">
        <f>VLOOKUP(A86,'[1]16'!B:AL,33,1)</f>
        <v>0</v>
      </c>
      <c r="AG86" s="102">
        <v>0</v>
      </c>
      <c r="AH86" s="102">
        <v>0</v>
      </c>
      <c r="AI86" s="102">
        <v>0</v>
      </c>
      <c r="AJ86" s="102">
        <f t="shared" si="13"/>
        <v>7103</v>
      </c>
      <c r="AK86" s="103">
        <f t="shared" si="14"/>
        <v>0.15330999999969208</v>
      </c>
    </row>
    <row r="87" spans="1:58" s="115" customFormat="1" ht="15.75" hidden="1" customHeight="1">
      <c r="A87" s="112" t="s">
        <v>126</v>
      </c>
      <c r="B87" s="112" t="s">
        <v>31</v>
      </c>
      <c r="C87" s="112" t="s">
        <v>50</v>
      </c>
      <c r="D87" s="112" t="s">
        <v>33</v>
      </c>
      <c r="E87" s="112" t="s">
        <v>94</v>
      </c>
      <c r="F87" s="113" t="s">
        <v>728</v>
      </c>
      <c r="G87" s="114" t="s">
        <v>35</v>
      </c>
      <c r="H87" s="114" t="s">
        <v>35</v>
      </c>
      <c r="I87" s="114" t="s">
        <v>35</v>
      </c>
      <c r="J87" s="114" t="s">
        <v>35</v>
      </c>
      <c r="K87" s="114" t="s">
        <v>35</v>
      </c>
      <c r="L87" s="114" t="s">
        <v>35</v>
      </c>
      <c r="M87" s="114" t="s">
        <v>35</v>
      </c>
      <c r="N87" s="114" t="s">
        <v>35</v>
      </c>
      <c r="O87" s="114"/>
      <c r="P87" s="114" t="s">
        <v>35</v>
      </c>
      <c r="Q87" s="114">
        <f t="shared" si="12"/>
        <v>0</v>
      </c>
      <c r="R87" s="102">
        <v>79556056</v>
      </c>
      <c r="S87" s="102">
        <f t="shared" si="11"/>
        <v>79556.055999999997</v>
      </c>
      <c r="T87" s="102">
        <f t="shared" si="15"/>
        <v>79556.055999999997</v>
      </c>
      <c r="U87" s="102">
        <f>VLOOKUP(A87,'[1]16'!B:W,22,0)</f>
        <v>50000</v>
      </c>
      <c r="V87" s="102">
        <v>34660</v>
      </c>
      <c r="W87" s="102">
        <f t="shared" si="17"/>
        <v>84660</v>
      </c>
      <c r="X87" s="102">
        <f>W87-T87</f>
        <v>5103.9440000000031</v>
      </c>
      <c r="Y87" s="102">
        <f>X87</f>
        <v>5103.9440000000031</v>
      </c>
      <c r="Z87" s="102">
        <f t="shared" si="18"/>
        <v>84660</v>
      </c>
      <c r="AA87" s="102"/>
      <c r="AB87" s="105">
        <v>64660</v>
      </c>
      <c r="AC87" s="105">
        <f>VLOOKUP(A87,'[1]16'!B:AL,30,0)+'[1]16'!AE189</f>
        <v>20000</v>
      </c>
      <c r="AD87" s="105">
        <f>VLOOKUP(A87,'[1]16'!B:AK,31,1)</f>
        <v>0</v>
      </c>
      <c r="AE87" s="105">
        <f>VLOOKUP(A87,'[1]16'!B:AK,32,1)</f>
        <v>0</v>
      </c>
      <c r="AF87" s="105">
        <f>VLOOKUP(A87,'[1]16'!B:AL,33,1)</f>
        <v>0</v>
      </c>
      <c r="AG87" s="102">
        <v>0</v>
      </c>
      <c r="AH87" s="102">
        <v>0</v>
      </c>
      <c r="AI87" s="102">
        <v>0</v>
      </c>
      <c r="AJ87" s="102">
        <f t="shared" si="13"/>
        <v>84660</v>
      </c>
      <c r="AK87" s="103">
        <f t="shared" si="14"/>
        <v>0</v>
      </c>
      <c r="AL87" s="106" t="s">
        <v>729</v>
      </c>
      <c r="AM87" s="106"/>
      <c r="AN87" s="106"/>
      <c r="AO87" s="106"/>
      <c r="AP87" s="94"/>
      <c r="AQ87" s="94"/>
      <c r="AR87" s="94"/>
      <c r="AS87" s="94"/>
      <c r="AT87" s="94"/>
      <c r="AU87" s="94"/>
      <c r="AV87" s="94"/>
      <c r="AW87" s="94"/>
      <c r="AX87" s="94"/>
      <c r="AY87" s="94"/>
      <c r="AZ87" s="94"/>
      <c r="BA87" s="94"/>
      <c r="BB87" s="94"/>
      <c r="BC87" s="94"/>
      <c r="BD87" s="94"/>
      <c r="BE87" s="94"/>
      <c r="BF87" s="94"/>
    </row>
    <row r="88" spans="1:58" ht="15.75" hidden="1" customHeight="1">
      <c r="A88" s="95" t="s">
        <v>730</v>
      </c>
      <c r="B88" s="95" t="s">
        <v>37</v>
      </c>
      <c r="C88" s="95" t="s">
        <v>66</v>
      </c>
      <c r="D88" s="95" t="s">
        <v>33</v>
      </c>
      <c r="E88" s="95" t="s">
        <v>127</v>
      </c>
      <c r="F88" s="101">
        <v>0</v>
      </c>
      <c r="G88" s="102" t="s">
        <v>35</v>
      </c>
      <c r="H88" s="102" t="s">
        <v>35</v>
      </c>
      <c r="I88" s="102" t="s">
        <v>35</v>
      </c>
      <c r="J88" s="102" t="s">
        <v>35</v>
      </c>
      <c r="K88" s="102" t="s">
        <v>35</v>
      </c>
      <c r="L88" s="102" t="s">
        <v>35</v>
      </c>
      <c r="M88" s="102">
        <v>240720</v>
      </c>
      <c r="N88" s="102">
        <v>22297.279999999999</v>
      </c>
      <c r="O88" s="102"/>
      <c r="P88" s="102" t="s">
        <v>35</v>
      </c>
      <c r="Q88" s="107">
        <f>SUM(G88:P88)/1000-O88/1000</f>
        <v>263.01728000000003</v>
      </c>
      <c r="R88" s="102">
        <v>736981.6</v>
      </c>
      <c r="S88" s="102">
        <f t="shared" si="11"/>
        <v>736.98159999999996</v>
      </c>
      <c r="T88" s="102">
        <f t="shared" si="15"/>
        <v>999.99887999999999</v>
      </c>
      <c r="U88" s="102">
        <f>VLOOKUP(A88,'[1]16'!B:W,22,0)</f>
        <v>1033.79114</v>
      </c>
      <c r="V88" s="102">
        <v>0</v>
      </c>
      <c r="W88" s="102">
        <f t="shared" si="17"/>
        <v>1033.79114</v>
      </c>
      <c r="X88" s="102">
        <f t="shared" si="16"/>
        <v>33.792260000000056</v>
      </c>
      <c r="Y88" s="102">
        <v>0</v>
      </c>
      <c r="Z88" s="102">
        <f>Y88+S88</f>
        <v>736.98159999999996</v>
      </c>
      <c r="AA88" s="102"/>
      <c r="AB88" s="102">
        <v>737</v>
      </c>
      <c r="AC88" s="102">
        <f>VLOOKUP(A88,'[1]16'!B:AL,30,0)</f>
        <v>0</v>
      </c>
      <c r="AD88" s="102">
        <f>VLOOKUP(A88,'[1]16'!B:AK,31,1)</f>
        <v>0</v>
      </c>
      <c r="AE88" s="102">
        <f>VLOOKUP(A88,'[1]16'!B:AK,32,1)</f>
        <v>0</v>
      </c>
      <c r="AF88" s="102">
        <f>VLOOKUP(A88,'[1]16'!B:AL,33,1)</f>
        <v>0</v>
      </c>
      <c r="AG88" s="102">
        <v>0</v>
      </c>
      <c r="AH88" s="102">
        <v>0</v>
      </c>
      <c r="AI88" s="102">
        <v>0</v>
      </c>
      <c r="AJ88" s="102">
        <f t="shared" si="13"/>
        <v>737</v>
      </c>
      <c r="AK88" s="103">
        <f t="shared" si="14"/>
        <v>1.8400000000042382E-2</v>
      </c>
    </row>
    <row r="89" spans="1:58" ht="15.75" hidden="1" customHeight="1">
      <c r="A89" s="95" t="s">
        <v>128</v>
      </c>
      <c r="B89" s="95" t="s">
        <v>31</v>
      </c>
      <c r="C89" s="95" t="s">
        <v>32</v>
      </c>
      <c r="D89" s="95" t="s">
        <v>33</v>
      </c>
      <c r="E89" s="95" t="s">
        <v>106</v>
      </c>
      <c r="F89" s="101">
        <v>0</v>
      </c>
      <c r="G89" s="102" t="s">
        <v>35</v>
      </c>
      <c r="H89" s="102" t="s">
        <v>35</v>
      </c>
      <c r="I89" s="102" t="s">
        <v>35</v>
      </c>
      <c r="J89" s="102" t="s">
        <v>35</v>
      </c>
      <c r="K89" s="102" t="s">
        <v>35</v>
      </c>
      <c r="L89" s="102">
        <v>1092432.2</v>
      </c>
      <c r="M89" s="102">
        <v>819323.56</v>
      </c>
      <c r="N89" s="102" t="s">
        <v>35</v>
      </c>
      <c r="O89" s="102"/>
      <c r="P89" s="102">
        <v>122000</v>
      </c>
      <c r="Q89" s="102">
        <f t="shared" si="12"/>
        <v>2033.75576</v>
      </c>
      <c r="R89" s="102">
        <v>0</v>
      </c>
      <c r="S89" s="102">
        <v>0</v>
      </c>
      <c r="T89" s="102">
        <f t="shared" si="15"/>
        <v>2033.75576</v>
      </c>
      <c r="U89" s="102">
        <f>VLOOKUP(A89,'[1]16'!B:W,22,0)</f>
        <v>1900</v>
      </c>
      <c r="V89" s="102">
        <v>0</v>
      </c>
      <c r="W89" s="102">
        <f t="shared" si="17"/>
        <v>1900</v>
      </c>
      <c r="X89" s="102">
        <f t="shared" si="16"/>
        <v>-133.75576000000001</v>
      </c>
      <c r="Y89" s="102">
        <v>0</v>
      </c>
      <c r="Z89" s="102">
        <f t="shared" si="18"/>
        <v>0</v>
      </c>
      <c r="AA89" s="102"/>
      <c r="AB89" s="102">
        <v>0</v>
      </c>
      <c r="AC89" s="102">
        <f>VLOOKUP(A89,'[1]16'!B:AL,30,0)</f>
        <v>0</v>
      </c>
      <c r="AD89" s="102">
        <f>VLOOKUP(A89,'[1]16'!B:AK,31,1)</f>
        <v>0</v>
      </c>
      <c r="AE89" s="102">
        <f>VLOOKUP(A89,'[1]16'!B:AK,32,1)</f>
        <v>0</v>
      </c>
      <c r="AF89" s="102">
        <f>VLOOKUP(A89,'[1]16'!B:AL,33,1)</f>
        <v>0</v>
      </c>
      <c r="AG89" s="102">
        <v>0</v>
      </c>
      <c r="AH89" s="102">
        <v>0</v>
      </c>
      <c r="AI89" s="102">
        <v>0</v>
      </c>
      <c r="AJ89" s="102">
        <f t="shared" si="13"/>
        <v>0</v>
      </c>
      <c r="AK89" s="103">
        <f t="shared" si="14"/>
        <v>0</v>
      </c>
    </row>
    <row r="90" spans="1:58" s="119" customFormat="1" ht="15.75" hidden="1" customHeight="1">
      <c r="A90" s="116" t="s">
        <v>731</v>
      </c>
      <c r="B90" s="100" t="s">
        <v>31</v>
      </c>
      <c r="C90" s="100" t="s">
        <v>50</v>
      </c>
      <c r="D90" s="116" t="s">
        <v>33</v>
      </c>
      <c r="E90" s="116" t="s">
        <v>250</v>
      </c>
      <c r="F90" s="117" t="s">
        <v>732</v>
      </c>
      <c r="G90" s="118" t="s">
        <v>35</v>
      </c>
      <c r="H90" s="118" t="s">
        <v>35</v>
      </c>
      <c r="I90" s="118" t="s">
        <v>35</v>
      </c>
      <c r="J90" s="118" t="s">
        <v>35</v>
      </c>
      <c r="K90" s="118" t="s">
        <v>35</v>
      </c>
      <c r="L90" s="118" t="s">
        <v>35</v>
      </c>
      <c r="M90" s="118" t="s">
        <v>35</v>
      </c>
      <c r="N90" s="118" t="s">
        <v>35</v>
      </c>
      <c r="O90" s="118"/>
      <c r="P90" s="118" t="s">
        <v>35</v>
      </c>
      <c r="Q90" s="118">
        <f t="shared" si="12"/>
        <v>0</v>
      </c>
      <c r="R90" s="102">
        <v>100000000</v>
      </c>
      <c r="S90" s="102">
        <f t="shared" si="11"/>
        <v>100000</v>
      </c>
      <c r="T90" s="102">
        <f t="shared" si="15"/>
        <v>100000</v>
      </c>
      <c r="U90" s="102">
        <f>VLOOKUP(A90,'[1]16'!B:W,22,0)</f>
        <v>0</v>
      </c>
      <c r="V90" s="102">
        <v>250000</v>
      </c>
      <c r="W90" s="102">
        <f t="shared" si="17"/>
        <v>250000</v>
      </c>
      <c r="X90" s="102">
        <f t="shared" si="16"/>
        <v>150000</v>
      </c>
      <c r="Y90" s="102">
        <v>150000</v>
      </c>
      <c r="Z90" s="102">
        <f>Y90+S90</f>
        <v>250000</v>
      </c>
      <c r="AA90" s="102"/>
      <c r="AB90" s="105">
        <v>142000</v>
      </c>
      <c r="AC90" s="105">
        <f>75000+33000</f>
        <v>108000</v>
      </c>
      <c r="AD90" s="105">
        <f>VLOOKUP(A90,'[1]16'!B:AK,31,1)</f>
        <v>0</v>
      </c>
      <c r="AE90" s="105">
        <f>VLOOKUP(A90,'[1]16'!B:AK,32,1)</f>
        <v>0</v>
      </c>
      <c r="AF90" s="105">
        <f>VLOOKUP(A90,'[1]16'!B:AL,33,1)</f>
        <v>0</v>
      </c>
      <c r="AG90" s="105">
        <v>0</v>
      </c>
      <c r="AH90" s="105">
        <v>0</v>
      </c>
      <c r="AI90" s="102">
        <v>0</v>
      </c>
      <c r="AJ90" s="102">
        <f t="shared" si="13"/>
        <v>250000</v>
      </c>
      <c r="AK90" s="103">
        <f t="shared" si="14"/>
        <v>0</v>
      </c>
      <c r="AL90" s="94"/>
      <c r="AM90" s="94"/>
      <c r="AN90" s="94"/>
      <c r="AO90" s="94"/>
      <c r="AP90" s="94"/>
      <c r="AQ90" s="94"/>
      <c r="AR90" s="94"/>
      <c r="AS90" s="94"/>
      <c r="AT90" s="94"/>
      <c r="AU90" s="94"/>
      <c r="AV90" s="94"/>
      <c r="AW90" s="94"/>
      <c r="AX90" s="94"/>
      <c r="AY90" s="94"/>
      <c r="AZ90" s="94"/>
      <c r="BA90" s="94"/>
      <c r="BB90" s="94"/>
      <c r="BC90" s="94"/>
      <c r="BD90" s="94"/>
      <c r="BE90" s="94"/>
      <c r="BF90" s="94"/>
    </row>
    <row r="91" spans="1:58" ht="15.75" hidden="1" customHeight="1">
      <c r="A91" s="95" t="s">
        <v>130</v>
      </c>
      <c r="B91" s="95" t="s">
        <v>31</v>
      </c>
      <c r="C91" s="95" t="s">
        <v>50</v>
      </c>
      <c r="D91" s="95" t="s">
        <v>33</v>
      </c>
      <c r="E91" s="95" t="s">
        <v>94</v>
      </c>
      <c r="F91" s="101">
        <v>0</v>
      </c>
      <c r="G91" s="102" t="s">
        <v>35</v>
      </c>
      <c r="H91" s="102" t="s">
        <v>35</v>
      </c>
      <c r="I91" s="102" t="s">
        <v>35</v>
      </c>
      <c r="J91" s="102" t="s">
        <v>35</v>
      </c>
      <c r="K91" s="102" t="s">
        <v>35</v>
      </c>
      <c r="L91" s="102" t="s">
        <v>35</v>
      </c>
      <c r="M91" s="102" t="s">
        <v>35</v>
      </c>
      <c r="N91" s="102">
        <v>2641726</v>
      </c>
      <c r="O91" s="102">
        <f>VLOOKUP(A91,'[1]ינואר עד יוני 2016'!A:F,6,0)</f>
        <v>510286</v>
      </c>
      <c r="P91" s="102">
        <v>2141242.12</v>
      </c>
      <c r="Q91" s="102">
        <f t="shared" si="12"/>
        <v>4782.9681200000005</v>
      </c>
      <c r="R91" s="102">
        <v>8075103.9500000002</v>
      </c>
      <c r="S91" s="102">
        <f t="shared" si="11"/>
        <v>8075.1039500000006</v>
      </c>
      <c r="T91" s="102">
        <f t="shared" si="15"/>
        <v>12858.072070000002</v>
      </c>
      <c r="U91" s="102">
        <f>VLOOKUP(A91,'[1]16'!B:W,22,0)</f>
        <v>8000</v>
      </c>
      <c r="V91" s="102">
        <v>0</v>
      </c>
      <c r="W91" s="102">
        <f t="shared" si="17"/>
        <v>8000</v>
      </c>
      <c r="X91" s="120">
        <f t="shared" si="16"/>
        <v>-4858.072070000002</v>
      </c>
      <c r="Y91" s="102">
        <v>0</v>
      </c>
      <c r="Z91" s="102">
        <f t="shared" si="18"/>
        <v>8075.1039500000006</v>
      </c>
      <c r="AA91" s="102"/>
      <c r="AB91" s="102">
        <v>8075.1039500000006</v>
      </c>
      <c r="AC91" s="102">
        <f>VLOOKUP(A91,'[1]16'!B:AL,30,0)</f>
        <v>0</v>
      </c>
      <c r="AD91" s="102">
        <f>VLOOKUP(A91,'[1]16'!B:AK,31,1)</f>
        <v>0</v>
      </c>
      <c r="AE91" s="102">
        <f>VLOOKUP(A91,'[1]16'!B:AK,32,1)</f>
        <v>0</v>
      </c>
      <c r="AF91" s="102">
        <f>VLOOKUP(A91,'[1]16'!B:AL,33,1)</f>
        <v>0</v>
      </c>
      <c r="AG91" s="102">
        <v>0</v>
      </c>
      <c r="AH91" s="102">
        <v>0</v>
      </c>
      <c r="AI91" s="102">
        <v>0</v>
      </c>
      <c r="AJ91" s="102">
        <f t="shared" si="13"/>
        <v>8075.1039500000006</v>
      </c>
      <c r="AK91" s="103">
        <f t="shared" si="14"/>
        <v>0</v>
      </c>
    </row>
    <row r="92" spans="1:58" ht="15.75" hidden="1" customHeight="1">
      <c r="A92" s="95" t="s">
        <v>131</v>
      </c>
      <c r="B92" s="95" t="s">
        <v>31</v>
      </c>
      <c r="C92" s="95" t="s">
        <v>32</v>
      </c>
      <c r="D92" s="95" t="s">
        <v>33</v>
      </c>
      <c r="E92" s="95" t="s">
        <v>34</v>
      </c>
      <c r="F92" s="101">
        <v>0</v>
      </c>
      <c r="G92" s="102" t="s">
        <v>35</v>
      </c>
      <c r="H92" s="102" t="s">
        <v>35</v>
      </c>
      <c r="I92" s="102" t="s">
        <v>35</v>
      </c>
      <c r="J92" s="102" t="s">
        <v>35</v>
      </c>
      <c r="K92" s="102" t="s">
        <v>35</v>
      </c>
      <c r="L92" s="102">
        <v>40950</v>
      </c>
      <c r="M92" s="102" t="s">
        <v>35</v>
      </c>
      <c r="N92" s="102" t="s">
        <v>35</v>
      </c>
      <c r="O92" s="102"/>
      <c r="P92" s="102" t="s">
        <v>35</v>
      </c>
      <c r="Q92" s="102">
        <f t="shared" si="12"/>
        <v>40.950000000000003</v>
      </c>
      <c r="R92" s="102">
        <v>465587.07</v>
      </c>
      <c r="S92" s="102">
        <f t="shared" si="11"/>
        <v>465.58706999999998</v>
      </c>
      <c r="T92" s="102">
        <f t="shared" si="15"/>
        <v>506.53706999999997</v>
      </c>
      <c r="U92" s="102">
        <f>VLOOKUP(A92,'[1]16'!B:W,22,0)</f>
        <v>250</v>
      </c>
      <c r="V92" s="102">
        <v>0</v>
      </c>
      <c r="W92" s="102">
        <f t="shared" si="17"/>
        <v>250</v>
      </c>
      <c r="X92" s="102">
        <f t="shared" si="16"/>
        <v>-256.53706999999997</v>
      </c>
      <c r="Y92" s="102">
        <v>0</v>
      </c>
      <c r="Z92" s="102">
        <f t="shared" si="18"/>
        <v>465.58706999999998</v>
      </c>
      <c r="AA92" s="102"/>
      <c r="AB92" s="102">
        <v>465.58706999999998</v>
      </c>
      <c r="AC92" s="102">
        <f>VLOOKUP(A92,'[1]16'!B:AL,30,0)</f>
        <v>0</v>
      </c>
      <c r="AD92" s="102">
        <f>VLOOKUP(A92,'[1]16'!B:AK,31,1)</f>
        <v>0</v>
      </c>
      <c r="AE92" s="102">
        <f>VLOOKUP(A92,'[1]16'!B:AK,32,1)</f>
        <v>0</v>
      </c>
      <c r="AF92" s="102">
        <f>VLOOKUP(A92,'[1]16'!B:AL,33,1)</f>
        <v>0</v>
      </c>
      <c r="AG92" s="102">
        <v>0</v>
      </c>
      <c r="AH92" s="102">
        <v>0</v>
      </c>
      <c r="AI92" s="102">
        <v>0</v>
      </c>
      <c r="AJ92" s="102">
        <f t="shared" si="13"/>
        <v>465.58706999999998</v>
      </c>
      <c r="AK92" s="103">
        <f t="shared" si="14"/>
        <v>0</v>
      </c>
    </row>
    <row r="93" spans="1:58" ht="15.75" customHeight="1">
      <c r="A93" s="95" t="s">
        <v>132</v>
      </c>
      <c r="B93" s="95" t="s">
        <v>37</v>
      </c>
      <c r="C93" s="95" t="s">
        <v>38</v>
      </c>
      <c r="D93" s="95" t="s">
        <v>33</v>
      </c>
      <c r="E93" s="95" t="s">
        <v>44</v>
      </c>
      <c r="F93" s="101">
        <v>0</v>
      </c>
      <c r="G93" s="102" t="s">
        <v>35</v>
      </c>
      <c r="H93" s="102" t="s">
        <v>35</v>
      </c>
      <c r="I93" s="102" t="s">
        <v>35</v>
      </c>
      <c r="J93" s="102" t="s">
        <v>35</v>
      </c>
      <c r="K93" s="102" t="s">
        <v>35</v>
      </c>
      <c r="L93" s="102" t="s">
        <v>35</v>
      </c>
      <c r="M93" s="102" t="s">
        <v>35</v>
      </c>
      <c r="N93" s="102" t="s">
        <v>35</v>
      </c>
      <c r="O93" s="102"/>
      <c r="P93" s="105">
        <f>9680000-9680000</f>
        <v>0</v>
      </c>
      <c r="Q93" s="102">
        <f t="shared" si="12"/>
        <v>0</v>
      </c>
      <c r="R93" s="102">
        <v>44734.700000000004</v>
      </c>
      <c r="S93" s="102">
        <f t="shared" si="11"/>
        <v>44.734700000000004</v>
      </c>
      <c r="T93" s="102">
        <f t="shared" si="15"/>
        <v>44.734700000000004</v>
      </c>
      <c r="U93" s="102">
        <f>VLOOKUP(A93,'[1]16'!B:W,22,0)</f>
        <v>0</v>
      </c>
      <c r="V93" s="102">
        <v>3120</v>
      </c>
      <c r="W93" s="102">
        <f t="shared" si="17"/>
        <v>3120</v>
      </c>
      <c r="X93" s="120">
        <f t="shared" si="16"/>
        <v>3075.2653</v>
      </c>
      <c r="Y93" s="102">
        <v>0</v>
      </c>
      <c r="Z93" s="102">
        <f>Y93+S93</f>
        <v>44.734700000000004</v>
      </c>
      <c r="AA93" s="102"/>
      <c r="AB93" s="102">
        <v>44.734700000000004</v>
      </c>
      <c r="AC93" s="102">
        <f>VLOOKUP(A93,'[1]16'!B:AL,30,0)</f>
        <v>0</v>
      </c>
      <c r="AD93" s="102">
        <f>VLOOKUP(A93,'[1]16'!B:AK,31,1)</f>
        <v>0</v>
      </c>
      <c r="AE93" s="102">
        <f>VLOOKUP(A93,'[1]16'!B:AK,32,1)</f>
        <v>0</v>
      </c>
      <c r="AF93" s="102">
        <f>VLOOKUP(A93,'[1]16'!B:AL,33,1)</f>
        <v>0</v>
      </c>
      <c r="AG93" s="102">
        <v>0</v>
      </c>
      <c r="AH93" s="102">
        <v>0</v>
      </c>
      <c r="AI93" s="102">
        <v>0</v>
      </c>
      <c r="AJ93" s="102">
        <f t="shared" si="13"/>
        <v>44.734700000000004</v>
      </c>
      <c r="AK93" s="103">
        <f t="shared" si="14"/>
        <v>0</v>
      </c>
    </row>
    <row r="94" spans="1:58" ht="15.75" hidden="1" customHeight="1">
      <c r="A94" s="95" t="s">
        <v>133</v>
      </c>
      <c r="B94" s="95" t="s">
        <v>31</v>
      </c>
      <c r="C94" s="95" t="s">
        <v>32</v>
      </c>
      <c r="D94" s="95" t="s">
        <v>33</v>
      </c>
      <c r="E94" s="95" t="s">
        <v>96</v>
      </c>
      <c r="F94" s="101">
        <v>0</v>
      </c>
      <c r="G94" s="102" t="s">
        <v>35</v>
      </c>
      <c r="H94" s="102" t="s">
        <v>35</v>
      </c>
      <c r="I94" s="102">
        <v>99000</v>
      </c>
      <c r="J94" s="102">
        <v>11842</v>
      </c>
      <c r="K94" s="102">
        <v>236830.39</v>
      </c>
      <c r="L94" s="102">
        <v>840960.44</v>
      </c>
      <c r="M94" s="102">
        <v>599501.86999999941</v>
      </c>
      <c r="N94" s="102">
        <v>220222.79999999996</v>
      </c>
      <c r="O94" s="102"/>
      <c r="P94" s="102">
        <v>50120.05</v>
      </c>
      <c r="Q94" s="102">
        <f t="shared" si="12"/>
        <v>2058.4775499999996</v>
      </c>
      <c r="R94" s="102">
        <v>102647.51</v>
      </c>
      <c r="S94" s="102">
        <f t="shared" si="11"/>
        <v>102.64751</v>
      </c>
      <c r="T94" s="102">
        <f t="shared" si="15"/>
        <v>2161.1250599999994</v>
      </c>
      <c r="U94" s="102">
        <f>VLOOKUP(A94,'[1]16'!B:W,22,0)</f>
        <v>12315.812379999999</v>
      </c>
      <c r="V94" s="102">
        <v>0</v>
      </c>
      <c r="W94" s="102">
        <f t="shared" si="17"/>
        <v>12315.812379999999</v>
      </c>
      <c r="X94" s="102">
        <f t="shared" si="16"/>
        <v>10154.687320000001</v>
      </c>
      <c r="Y94" s="102">
        <v>0</v>
      </c>
      <c r="Z94" s="102">
        <f t="shared" si="18"/>
        <v>102.64751</v>
      </c>
      <c r="AA94" s="102"/>
      <c r="AB94" s="102">
        <v>102.64751</v>
      </c>
      <c r="AC94" s="102">
        <f>VLOOKUP(A94,'[1]16'!B:AL,30,0)</f>
        <v>0</v>
      </c>
      <c r="AD94" s="102">
        <f>VLOOKUP(A94,'[1]16'!B:AK,31,1)</f>
        <v>0</v>
      </c>
      <c r="AE94" s="102">
        <f>VLOOKUP(A94,'[1]16'!B:AK,32,1)</f>
        <v>0</v>
      </c>
      <c r="AF94" s="102">
        <f>VLOOKUP(A94,'[1]16'!B:AL,33,1)</f>
        <v>0</v>
      </c>
      <c r="AG94" s="102">
        <v>0</v>
      </c>
      <c r="AH94" s="102">
        <v>0</v>
      </c>
      <c r="AI94" s="102">
        <v>0</v>
      </c>
      <c r="AJ94" s="102">
        <f t="shared" si="13"/>
        <v>102.64751</v>
      </c>
      <c r="AK94" s="103">
        <f t="shared" si="14"/>
        <v>0</v>
      </c>
    </row>
    <row r="95" spans="1:58" ht="15.75" customHeight="1">
      <c r="A95" s="95" t="s">
        <v>134</v>
      </c>
      <c r="B95" s="95" t="s">
        <v>37</v>
      </c>
      <c r="C95" s="95" t="s">
        <v>38</v>
      </c>
      <c r="D95" s="95" t="s">
        <v>33</v>
      </c>
      <c r="E95" s="95" t="s">
        <v>44</v>
      </c>
      <c r="F95" s="101">
        <v>0</v>
      </c>
      <c r="G95" s="102" t="s">
        <v>35</v>
      </c>
      <c r="H95" s="102">
        <v>527555.87000000011</v>
      </c>
      <c r="I95" s="102">
        <v>930780.82999999984</v>
      </c>
      <c r="J95" s="102">
        <v>1777699.0899999992</v>
      </c>
      <c r="K95" s="102">
        <v>1048962.3399999996</v>
      </c>
      <c r="L95" s="102">
        <v>994395.02000000014</v>
      </c>
      <c r="M95" s="102">
        <v>237287.36</v>
      </c>
      <c r="N95" s="102">
        <v>77024.36</v>
      </c>
      <c r="O95" s="102"/>
      <c r="P95" s="102">
        <v>17195.580000000005</v>
      </c>
      <c r="Q95" s="102">
        <f t="shared" si="12"/>
        <v>5610.9004500000001</v>
      </c>
      <c r="R95" s="102">
        <v>7434.18</v>
      </c>
      <c r="S95" s="102">
        <f t="shared" si="11"/>
        <v>7.4341800000000005</v>
      </c>
      <c r="T95" s="102">
        <f t="shared" si="15"/>
        <v>5618.3346300000003</v>
      </c>
      <c r="U95" s="102">
        <f>VLOOKUP(A95,'[1]16'!B:W,22,0)</f>
        <v>5604.1880000000001</v>
      </c>
      <c r="V95" s="102">
        <v>0</v>
      </c>
      <c r="W95" s="102">
        <f t="shared" si="17"/>
        <v>5604.1880000000001</v>
      </c>
      <c r="X95" s="102">
        <f t="shared" si="16"/>
        <v>-14.146630000000187</v>
      </c>
      <c r="Y95" s="102">
        <v>0</v>
      </c>
      <c r="Z95" s="102">
        <f>Y95+S95</f>
        <v>7.4341800000000005</v>
      </c>
      <c r="AA95" s="102"/>
      <c r="AB95" s="102">
        <v>7.4341800000000005</v>
      </c>
      <c r="AC95" s="102">
        <f>VLOOKUP(A95,'[1]16'!B:AL,30,0)</f>
        <v>0</v>
      </c>
      <c r="AD95" s="102">
        <f>VLOOKUP(A95,'[1]16'!B:AK,31,1)</f>
        <v>0</v>
      </c>
      <c r="AE95" s="102">
        <f>VLOOKUP(A95,'[1]16'!B:AK,32,1)</f>
        <v>0</v>
      </c>
      <c r="AF95" s="102">
        <f>VLOOKUP(A95,'[1]16'!B:AL,33,1)</f>
        <v>0</v>
      </c>
      <c r="AG95" s="102">
        <v>0</v>
      </c>
      <c r="AH95" s="102">
        <v>0</v>
      </c>
      <c r="AI95" s="102">
        <v>0</v>
      </c>
      <c r="AJ95" s="102">
        <f t="shared" si="13"/>
        <v>7.4341800000000005</v>
      </c>
      <c r="AK95" s="103">
        <f t="shared" si="14"/>
        <v>0</v>
      </c>
    </row>
    <row r="96" spans="1:58" ht="15.75" hidden="1" customHeight="1">
      <c r="A96" s="95" t="s">
        <v>135</v>
      </c>
      <c r="B96" s="95" t="s">
        <v>31</v>
      </c>
      <c r="C96" s="95" t="s">
        <v>32</v>
      </c>
      <c r="D96" s="95" t="s">
        <v>33</v>
      </c>
      <c r="E96" s="95" t="s">
        <v>34</v>
      </c>
      <c r="F96" s="101">
        <v>0</v>
      </c>
      <c r="G96" s="102" t="s">
        <v>35</v>
      </c>
      <c r="H96" s="104">
        <v>189901.40999999997</v>
      </c>
      <c r="I96" s="102">
        <v>137065.81</v>
      </c>
      <c r="J96" s="102">
        <v>472849.59</v>
      </c>
      <c r="K96" s="102">
        <v>266463.74</v>
      </c>
      <c r="L96" s="102">
        <v>177193.01</v>
      </c>
      <c r="M96" s="102">
        <v>3159.8100000000004</v>
      </c>
      <c r="N96" s="102">
        <v>43840.020000000004</v>
      </c>
      <c r="O96" s="102"/>
      <c r="P96" s="102">
        <v>1308036.1399999999</v>
      </c>
      <c r="Q96" s="102">
        <f t="shared" si="12"/>
        <v>2598.5095300000003</v>
      </c>
      <c r="R96" s="102">
        <v>34280.149999999994</v>
      </c>
      <c r="S96" s="102">
        <f t="shared" si="11"/>
        <v>34.280149999999992</v>
      </c>
      <c r="T96" s="102">
        <f t="shared" si="15"/>
        <v>2632.7896800000003</v>
      </c>
      <c r="U96" s="102">
        <f>VLOOKUP(A96,'[1]16'!B:W,22,0)</f>
        <v>3688.8979100000001</v>
      </c>
      <c r="V96" s="102">
        <v>0</v>
      </c>
      <c r="W96" s="102">
        <f t="shared" si="17"/>
        <v>3688.8979100000001</v>
      </c>
      <c r="X96" s="102">
        <f t="shared" si="16"/>
        <v>1056.1082299999998</v>
      </c>
      <c r="Y96" s="102">
        <v>0</v>
      </c>
      <c r="Z96" s="102">
        <f t="shared" si="18"/>
        <v>34.280149999999992</v>
      </c>
      <c r="AA96" s="102"/>
      <c r="AB96" s="102">
        <v>34</v>
      </c>
      <c r="AC96" s="102">
        <v>0</v>
      </c>
      <c r="AD96" s="102">
        <v>0</v>
      </c>
      <c r="AE96" s="102">
        <v>0</v>
      </c>
      <c r="AF96" s="102">
        <f>VLOOKUP(A96,'[1]16'!B:AL,33,1)</f>
        <v>0</v>
      </c>
      <c r="AG96" s="102">
        <v>0</v>
      </c>
      <c r="AH96" s="102">
        <v>0</v>
      </c>
      <c r="AI96" s="102">
        <v>0</v>
      </c>
      <c r="AJ96" s="102">
        <f t="shared" si="13"/>
        <v>34</v>
      </c>
      <c r="AK96" s="103">
        <f t="shared" si="14"/>
        <v>-0.28014999999999191</v>
      </c>
    </row>
    <row r="97" spans="1:38" ht="15.75" customHeight="1">
      <c r="A97" s="95" t="s">
        <v>136</v>
      </c>
      <c r="B97" s="95" t="s">
        <v>37</v>
      </c>
      <c r="C97" s="95" t="s">
        <v>38</v>
      </c>
      <c r="D97" s="95" t="s">
        <v>33</v>
      </c>
      <c r="E97" s="95" t="s">
        <v>44</v>
      </c>
      <c r="F97" s="101">
        <v>0</v>
      </c>
      <c r="G97" s="102" t="s">
        <v>35</v>
      </c>
      <c r="H97" s="102" t="s">
        <v>35</v>
      </c>
      <c r="I97" s="102" t="s">
        <v>35</v>
      </c>
      <c r="J97" s="102" t="s">
        <v>35</v>
      </c>
      <c r="K97" s="102">
        <v>396100</v>
      </c>
      <c r="L97" s="102">
        <v>1589401.48</v>
      </c>
      <c r="M97" s="102">
        <v>1322119.67</v>
      </c>
      <c r="N97" s="102">
        <v>1498216</v>
      </c>
      <c r="O97" s="102">
        <f>VLOOKUP(A97,'[1]ינואר עד יוני 2016'!A:F,6,0)</f>
        <v>631800</v>
      </c>
      <c r="P97" s="102">
        <v>1067274</v>
      </c>
      <c r="Q97" s="102">
        <f t="shared" si="12"/>
        <v>5873.1111500000006</v>
      </c>
      <c r="R97" s="102">
        <v>0</v>
      </c>
      <c r="S97" s="102">
        <v>0</v>
      </c>
      <c r="T97" s="102">
        <f t="shared" si="15"/>
        <v>5873.1111500000006</v>
      </c>
      <c r="U97" s="102">
        <f>VLOOKUP(A97,'[1]16'!B:W,22,0)</f>
        <v>5884.0011500000001</v>
      </c>
      <c r="V97" s="102">
        <v>0</v>
      </c>
      <c r="W97" s="102">
        <f t="shared" si="17"/>
        <v>5884.0011500000001</v>
      </c>
      <c r="X97" s="102">
        <f t="shared" si="16"/>
        <v>10.889999999999418</v>
      </c>
      <c r="Y97" s="102">
        <v>0</v>
      </c>
      <c r="Z97" s="102">
        <f t="shared" si="18"/>
        <v>0</v>
      </c>
      <c r="AA97" s="102"/>
      <c r="AB97" s="102">
        <v>0</v>
      </c>
      <c r="AC97" s="102">
        <f>VLOOKUP(A97,'[1]16'!B:AL,30,0)</f>
        <v>0</v>
      </c>
      <c r="AD97" s="102">
        <f>VLOOKUP(A97,'[1]16'!B:AK,31,1)</f>
        <v>0</v>
      </c>
      <c r="AE97" s="102">
        <f>VLOOKUP(A97,'[1]16'!B:AK,32,1)</f>
        <v>0</v>
      </c>
      <c r="AF97" s="102">
        <f>VLOOKUP(A97,'[1]16'!B:AL,33,1)</f>
        <v>0</v>
      </c>
      <c r="AG97" s="102">
        <v>0</v>
      </c>
      <c r="AH97" s="102">
        <v>0</v>
      </c>
      <c r="AI97" s="102">
        <v>0</v>
      </c>
      <c r="AJ97" s="102">
        <f t="shared" si="13"/>
        <v>0</v>
      </c>
      <c r="AK97" s="103">
        <f t="shared" si="14"/>
        <v>0</v>
      </c>
    </row>
    <row r="98" spans="1:38" ht="15.75" hidden="1" customHeight="1">
      <c r="A98" s="95" t="s">
        <v>137</v>
      </c>
      <c r="B98" s="95" t="s">
        <v>31</v>
      </c>
      <c r="C98" s="95" t="s">
        <v>32</v>
      </c>
      <c r="D98" s="95" t="s">
        <v>33</v>
      </c>
      <c r="E98" s="95" t="s">
        <v>34</v>
      </c>
      <c r="F98" s="101">
        <v>0</v>
      </c>
      <c r="G98" s="102" t="s">
        <v>35</v>
      </c>
      <c r="H98" s="102" t="s">
        <v>35</v>
      </c>
      <c r="I98" s="102" t="s">
        <v>35</v>
      </c>
      <c r="J98" s="102">
        <v>18287</v>
      </c>
      <c r="K98" s="102">
        <v>69196.600000000006</v>
      </c>
      <c r="L98" s="102" t="s">
        <v>35</v>
      </c>
      <c r="M98" s="102" t="s">
        <v>35</v>
      </c>
      <c r="N98" s="102" t="s">
        <v>35</v>
      </c>
      <c r="O98" s="102"/>
      <c r="P98" s="102" t="s">
        <v>35</v>
      </c>
      <c r="Q98" s="102">
        <f t="shared" si="12"/>
        <v>87.48360000000001</v>
      </c>
      <c r="R98" s="102">
        <v>0</v>
      </c>
      <c r="S98" s="102">
        <v>0</v>
      </c>
      <c r="T98" s="102">
        <f t="shared" si="15"/>
        <v>87.48360000000001</v>
      </c>
      <c r="U98" s="102">
        <f>VLOOKUP(A98,'[1]16'!B:W,22,0)</f>
        <v>87.196600000000004</v>
      </c>
      <c r="V98" s="102">
        <v>0</v>
      </c>
      <c r="W98" s="102">
        <f t="shared" si="17"/>
        <v>87.196600000000004</v>
      </c>
      <c r="X98" s="102">
        <f t="shared" si="16"/>
        <v>-0.28700000000000614</v>
      </c>
      <c r="Y98" s="102">
        <v>0</v>
      </c>
      <c r="Z98" s="102">
        <f t="shared" si="18"/>
        <v>0</v>
      </c>
      <c r="AA98" s="102"/>
      <c r="AB98" s="102">
        <v>0</v>
      </c>
      <c r="AC98" s="102">
        <f>VLOOKUP(A98,'[1]16'!B:AL,30,0)</f>
        <v>0</v>
      </c>
      <c r="AD98" s="102">
        <f>VLOOKUP(A98,'[1]16'!B:AK,31,1)</f>
        <v>0</v>
      </c>
      <c r="AE98" s="102">
        <f>VLOOKUP(A98,'[1]16'!B:AK,32,1)</f>
        <v>0</v>
      </c>
      <c r="AF98" s="102">
        <f>VLOOKUP(A98,'[1]16'!B:AL,33,1)</f>
        <v>0</v>
      </c>
      <c r="AG98" s="102">
        <v>0</v>
      </c>
      <c r="AH98" s="102">
        <v>0</v>
      </c>
      <c r="AI98" s="102">
        <v>0</v>
      </c>
      <c r="AJ98" s="102">
        <f t="shared" si="13"/>
        <v>0</v>
      </c>
      <c r="AK98" s="103">
        <f t="shared" si="14"/>
        <v>0</v>
      </c>
    </row>
    <row r="99" spans="1:38" ht="15.75" hidden="1" customHeight="1">
      <c r="A99" s="121" t="s">
        <v>138</v>
      </c>
      <c r="B99" s="121" t="s">
        <v>37</v>
      </c>
      <c r="C99" s="121" t="s">
        <v>66</v>
      </c>
      <c r="D99" s="121" t="s">
        <v>33</v>
      </c>
      <c r="E99" s="121" t="s">
        <v>127</v>
      </c>
      <c r="F99" s="122">
        <v>0</v>
      </c>
      <c r="G99" s="123"/>
      <c r="H99" s="123"/>
      <c r="I99" s="124"/>
      <c r="J99" s="123">
        <v>28535000</v>
      </c>
      <c r="K99" s="123">
        <v>24016784</v>
      </c>
      <c r="L99" s="123">
        <v>27848297.499999996</v>
      </c>
      <c r="M99" s="125">
        <v>26564421.000000004</v>
      </c>
      <c r="N99" s="125">
        <v>14094000</v>
      </c>
      <c r="O99" s="125">
        <f>VLOOKUP(A99,'[1]ינואר עד יוני 2016'!A:F,6,0)</f>
        <v>19048411.829999998</v>
      </c>
      <c r="P99" s="125">
        <f>[1]איתנית!H11*1000</f>
        <v>52039000</v>
      </c>
      <c r="Q99" s="126">
        <f>SUM(G99:P99)/1000-O99/1000</f>
        <v>173097.50249999997</v>
      </c>
      <c r="R99" s="102">
        <f>[1]איתנית!K30</f>
        <v>7667575.9900000002</v>
      </c>
      <c r="S99" s="102">
        <f t="shared" si="11"/>
        <v>7667.5759900000003</v>
      </c>
      <c r="T99" s="102">
        <f t="shared" si="15"/>
        <v>180765.07848999999</v>
      </c>
      <c r="U99" s="102">
        <f>VLOOKUP(A99,'[1]16'!B:W,22,0)</f>
        <v>150000</v>
      </c>
      <c r="V99" s="102">
        <v>20000</v>
      </c>
      <c r="W99" s="102">
        <f>U99+V99</f>
        <v>170000</v>
      </c>
      <c r="X99" s="102">
        <f>W99-T99</f>
        <v>-10765.078489999985</v>
      </c>
      <c r="Y99" s="102">
        <v>0</v>
      </c>
      <c r="Z99" s="102">
        <f>AB99</f>
        <v>-3097.5024999999732</v>
      </c>
      <c r="AA99" s="102"/>
      <c r="AB99" s="109">
        <f>W99-Q99</f>
        <v>-3097.5024999999732</v>
      </c>
      <c r="AC99" s="102">
        <f>VLOOKUP(A99,'[1]16'!B:AL,30,0)</f>
        <v>0</v>
      </c>
      <c r="AD99" s="102">
        <f>VLOOKUP(A99,'[1]16'!B:AK,31,1)</f>
        <v>0</v>
      </c>
      <c r="AE99" s="102">
        <f>VLOOKUP(A99,'[1]16'!B:AK,32,1)</f>
        <v>0</v>
      </c>
      <c r="AF99" s="102">
        <f>VLOOKUP(A99,'[1]16'!B:AL,33,1)</f>
        <v>0</v>
      </c>
      <c r="AG99" s="102">
        <v>0</v>
      </c>
      <c r="AH99" s="102">
        <v>0</v>
      </c>
      <c r="AI99" s="102">
        <v>0</v>
      </c>
      <c r="AJ99" s="102">
        <f t="shared" si="13"/>
        <v>-3097.5024999999732</v>
      </c>
      <c r="AK99" s="108">
        <f t="shared" si="14"/>
        <v>0</v>
      </c>
      <c r="AL99" s="106" t="s">
        <v>733</v>
      </c>
    </row>
    <row r="100" spans="1:38" ht="15.75" hidden="1" customHeight="1">
      <c r="A100" s="95" t="s">
        <v>139</v>
      </c>
      <c r="B100" s="95" t="s">
        <v>31</v>
      </c>
      <c r="C100" s="95" t="s">
        <v>32</v>
      </c>
      <c r="D100" s="95" t="s">
        <v>33</v>
      </c>
      <c r="E100" s="95" t="s">
        <v>96</v>
      </c>
      <c r="F100" s="101">
        <v>0</v>
      </c>
      <c r="G100" s="102" t="s">
        <v>35</v>
      </c>
      <c r="H100" s="102" t="s">
        <v>35</v>
      </c>
      <c r="I100" s="102">
        <v>295783.75999999989</v>
      </c>
      <c r="J100" s="102">
        <v>367555.83999999997</v>
      </c>
      <c r="K100" s="102">
        <v>515902.84</v>
      </c>
      <c r="L100" s="102">
        <v>682298.56</v>
      </c>
      <c r="M100" s="102">
        <v>539518.42000000027</v>
      </c>
      <c r="N100" s="102">
        <v>244914.9</v>
      </c>
      <c r="O100" s="102"/>
      <c r="P100" s="102" t="s">
        <v>35</v>
      </c>
      <c r="Q100" s="102">
        <f t="shared" si="12"/>
        <v>2645.9743200000003</v>
      </c>
      <c r="R100" s="102">
        <v>15300.300000000001</v>
      </c>
      <c r="S100" s="102">
        <f t="shared" si="11"/>
        <v>15.300300000000002</v>
      </c>
      <c r="T100" s="102">
        <f t="shared" si="15"/>
        <v>2661.2746200000001</v>
      </c>
      <c r="U100" s="102">
        <f>VLOOKUP(A100,'[1]16'!B:W,22,0)</f>
        <v>4629.2016999999996</v>
      </c>
      <c r="V100" s="102">
        <v>0</v>
      </c>
      <c r="W100" s="102">
        <f t="shared" si="17"/>
        <v>4629.2016999999996</v>
      </c>
      <c r="X100" s="102">
        <f t="shared" si="16"/>
        <v>1967.9270799999995</v>
      </c>
      <c r="Y100" s="102">
        <v>0</v>
      </c>
      <c r="Z100" s="102">
        <f t="shared" si="18"/>
        <v>15.300300000000002</v>
      </c>
      <c r="AA100" s="102"/>
      <c r="AB100" s="102">
        <v>15</v>
      </c>
      <c r="AC100" s="102">
        <v>0</v>
      </c>
      <c r="AD100" s="102">
        <f>VLOOKUP(A100,'[1]16'!B:AK,31,1)</f>
        <v>0</v>
      </c>
      <c r="AE100" s="102">
        <f>VLOOKUP(A100,'[1]16'!B:AK,32,1)</f>
        <v>0</v>
      </c>
      <c r="AF100" s="102">
        <f>VLOOKUP(A100,'[1]16'!B:AL,33,1)</f>
        <v>0</v>
      </c>
      <c r="AG100" s="102">
        <v>0</v>
      </c>
      <c r="AH100" s="102">
        <v>0</v>
      </c>
      <c r="AI100" s="102">
        <v>0</v>
      </c>
      <c r="AJ100" s="102">
        <f t="shared" si="13"/>
        <v>15</v>
      </c>
      <c r="AK100" s="103">
        <f t="shared" si="14"/>
        <v>-0.30030000000000179</v>
      </c>
    </row>
    <row r="101" spans="1:38" ht="15.75" customHeight="1">
      <c r="A101" s="95" t="s">
        <v>140</v>
      </c>
      <c r="B101" s="95" t="s">
        <v>37</v>
      </c>
      <c r="C101" s="95" t="s">
        <v>38</v>
      </c>
      <c r="D101" s="95" t="s">
        <v>33</v>
      </c>
      <c r="E101" s="95" t="s">
        <v>34</v>
      </c>
      <c r="F101" s="101">
        <v>0</v>
      </c>
      <c r="G101" s="102" t="s">
        <v>35</v>
      </c>
      <c r="H101" s="102">
        <v>5417.25</v>
      </c>
      <c r="I101" s="102">
        <v>10706.86</v>
      </c>
      <c r="J101" s="102">
        <v>5353756.8000000026</v>
      </c>
      <c r="K101" s="102">
        <v>2446106.06</v>
      </c>
      <c r="L101" s="102">
        <v>884488.8</v>
      </c>
      <c r="M101" s="102" t="s">
        <v>35</v>
      </c>
      <c r="N101" s="102" t="s">
        <v>35</v>
      </c>
      <c r="O101" s="102"/>
      <c r="P101" s="102" t="s">
        <v>35</v>
      </c>
      <c r="Q101" s="102">
        <f t="shared" si="12"/>
        <v>8700.4757700000027</v>
      </c>
      <c r="R101" s="102">
        <v>40310.57</v>
      </c>
      <c r="S101" s="102">
        <f t="shared" si="11"/>
        <v>40.310569999999998</v>
      </c>
      <c r="T101" s="102">
        <f t="shared" si="15"/>
        <v>8740.7863400000024</v>
      </c>
      <c r="U101" s="102">
        <f>VLOOKUP(A101,'[1]16'!B:W,22,0)</f>
        <v>9115.0659899999991</v>
      </c>
      <c r="V101" s="102">
        <v>0</v>
      </c>
      <c r="W101" s="102">
        <f t="shared" si="17"/>
        <v>9115.0659899999991</v>
      </c>
      <c r="X101" s="102">
        <f t="shared" si="16"/>
        <v>374.27964999999676</v>
      </c>
      <c r="Y101" s="102">
        <v>0</v>
      </c>
      <c r="Z101" s="102">
        <f t="shared" si="18"/>
        <v>40.310569999999998</v>
      </c>
      <c r="AA101" s="102"/>
      <c r="AB101" s="102">
        <v>40</v>
      </c>
      <c r="AC101" s="102">
        <f>VLOOKUP(A101,'[1]16'!B:AL,30,0)</f>
        <v>0</v>
      </c>
      <c r="AD101" s="102">
        <f>VLOOKUP(A101,'[1]16'!B:AK,31,1)</f>
        <v>0</v>
      </c>
      <c r="AE101" s="102">
        <f>VLOOKUP(A101,'[1]16'!B:AK,32,1)</f>
        <v>0</v>
      </c>
      <c r="AF101" s="102">
        <f>VLOOKUP(A101,'[1]16'!B:AL,33,1)</f>
        <v>0</v>
      </c>
      <c r="AG101" s="102">
        <v>0</v>
      </c>
      <c r="AH101" s="102">
        <v>0</v>
      </c>
      <c r="AI101" s="102">
        <v>0</v>
      </c>
      <c r="AJ101" s="102">
        <f t="shared" si="13"/>
        <v>40</v>
      </c>
      <c r="AK101" s="103">
        <f t="shared" si="14"/>
        <v>-0.31056999999999846</v>
      </c>
    </row>
    <row r="102" spans="1:38" ht="15.75" hidden="1" customHeight="1">
      <c r="A102" s="95" t="s">
        <v>141</v>
      </c>
      <c r="B102" s="95" t="s">
        <v>31</v>
      </c>
      <c r="C102" s="95" t="s">
        <v>32</v>
      </c>
      <c r="D102" s="95" t="s">
        <v>33</v>
      </c>
      <c r="E102" s="95" t="s">
        <v>44</v>
      </c>
      <c r="F102" s="101">
        <v>0</v>
      </c>
      <c r="G102" s="102" t="s">
        <v>35</v>
      </c>
      <c r="H102" s="102" t="s">
        <v>35</v>
      </c>
      <c r="I102" s="102" t="s">
        <v>35</v>
      </c>
      <c r="J102" s="102" t="s">
        <v>35</v>
      </c>
      <c r="K102" s="102" t="s">
        <v>35</v>
      </c>
      <c r="L102" s="102">
        <v>47082</v>
      </c>
      <c r="M102" s="102">
        <v>49560</v>
      </c>
      <c r="N102" s="102" t="s">
        <v>35</v>
      </c>
      <c r="O102" s="102"/>
      <c r="P102" s="102" t="s">
        <v>35</v>
      </c>
      <c r="Q102" s="102">
        <f t="shared" si="12"/>
        <v>96.641999999999996</v>
      </c>
      <c r="R102" s="102">
        <v>0</v>
      </c>
      <c r="S102" s="102">
        <v>0</v>
      </c>
      <c r="T102" s="102">
        <f t="shared" si="15"/>
        <v>96.641999999999996</v>
      </c>
      <c r="U102" s="102">
        <f>VLOOKUP(A102,'[1]16'!B:W,22,0)</f>
        <v>100</v>
      </c>
      <c r="V102" s="102">
        <v>0</v>
      </c>
      <c r="W102" s="102">
        <f t="shared" si="17"/>
        <v>100</v>
      </c>
      <c r="X102" s="102">
        <f t="shared" si="16"/>
        <v>3.3580000000000041</v>
      </c>
      <c r="Y102" s="102">
        <v>0</v>
      </c>
      <c r="Z102" s="102">
        <f t="shared" si="18"/>
        <v>0</v>
      </c>
      <c r="AA102" s="102"/>
      <c r="AB102" s="102">
        <v>0</v>
      </c>
      <c r="AC102" s="102">
        <f>VLOOKUP(A102,'[1]16'!B:AL,30,0)</f>
        <v>0</v>
      </c>
      <c r="AD102" s="102">
        <f>VLOOKUP(A102,'[1]16'!B:AK,31,1)</f>
        <v>0</v>
      </c>
      <c r="AE102" s="102">
        <f>VLOOKUP(A102,'[1]16'!B:AK,32,1)</f>
        <v>0</v>
      </c>
      <c r="AF102" s="102">
        <f>VLOOKUP(A102,'[1]16'!B:AL,33,1)</f>
        <v>0</v>
      </c>
      <c r="AG102" s="102">
        <v>0</v>
      </c>
      <c r="AH102" s="102">
        <v>0</v>
      </c>
      <c r="AI102" s="102">
        <v>0</v>
      </c>
      <c r="AJ102" s="102">
        <f t="shared" si="13"/>
        <v>0</v>
      </c>
      <c r="AK102" s="103">
        <f t="shared" si="14"/>
        <v>0</v>
      </c>
    </row>
    <row r="103" spans="1:38" ht="15.75" hidden="1" customHeight="1">
      <c r="A103" s="95" t="s">
        <v>142</v>
      </c>
      <c r="B103" s="95" t="s">
        <v>31</v>
      </c>
      <c r="C103" s="95" t="s">
        <v>32</v>
      </c>
      <c r="D103" s="95" t="s">
        <v>33</v>
      </c>
      <c r="E103" s="95" t="s">
        <v>96</v>
      </c>
      <c r="F103" s="101">
        <v>0</v>
      </c>
      <c r="G103" s="102" t="s">
        <v>35</v>
      </c>
      <c r="H103" s="102" t="s">
        <v>35</v>
      </c>
      <c r="I103" s="102" t="s">
        <v>35</v>
      </c>
      <c r="J103" s="102" t="s">
        <v>35</v>
      </c>
      <c r="K103" s="102">
        <v>473845.99999999994</v>
      </c>
      <c r="L103" s="102">
        <v>1259679.9200000002</v>
      </c>
      <c r="M103" s="102">
        <v>958095.85000000033</v>
      </c>
      <c r="N103" s="102">
        <v>1476153.8099999994</v>
      </c>
      <c r="O103" s="102">
        <f>VLOOKUP(A103,'[1]ינואר עד יוני 2016'!A:F,6,0)</f>
        <v>271723.78000000003</v>
      </c>
      <c r="P103" s="102">
        <v>420585.18000000005</v>
      </c>
      <c r="Q103" s="102">
        <f t="shared" si="12"/>
        <v>4588.3607599999996</v>
      </c>
      <c r="R103" s="102">
        <v>3476396.6</v>
      </c>
      <c r="S103" s="102">
        <f t="shared" si="11"/>
        <v>3476.3966</v>
      </c>
      <c r="T103" s="102">
        <f t="shared" si="15"/>
        <v>8064.7573599999996</v>
      </c>
      <c r="U103" s="102">
        <f>VLOOKUP(A103,'[1]16'!B:W,22,0)</f>
        <v>8460</v>
      </c>
      <c r="V103" s="102">
        <v>0</v>
      </c>
      <c r="W103" s="102">
        <f t="shared" si="17"/>
        <v>8460</v>
      </c>
      <c r="X103" s="102">
        <f t="shared" si="16"/>
        <v>395.24264000000039</v>
      </c>
      <c r="Y103" s="102">
        <f>VLOOKUP(A103,'[1]16'!B:AK,25,0)</f>
        <v>196.80069999999978</v>
      </c>
      <c r="Z103" s="102">
        <f t="shared" si="18"/>
        <v>3673.1972999999998</v>
      </c>
      <c r="AA103" s="102"/>
      <c r="AB103" s="102">
        <v>3673</v>
      </c>
      <c r="AC103" s="102">
        <f>VLOOKUP(A103,'[1]16'!B:AL,30,0)</f>
        <v>0</v>
      </c>
      <c r="AD103" s="102">
        <f>VLOOKUP(A103,'[1]16'!B:AK,31,1)</f>
        <v>0</v>
      </c>
      <c r="AE103" s="102">
        <f>VLOOKUP(A103,'[1]16'!B:AK,32,1)</f>
        <v>0</v>
      </c>
      <c r="AF103" s="102">
        <f>VLOOKUP(A103,'[1]16'!B:AL,33,1)</f>
        <v>0</v>
      </c>
      <c r="AG103" s="102">
        <v>0</v>
      </c>
      <c r="AH103" s="102">
        <v>0</v>
      </c>
      <c r="AI103" s="102">
        <v>0</v>
      </c>
      <c r="AJ103" s="102">
        <f t="shared" si="13"/>
        <v>3673</v>
      </c>
      <c r="AK103" s="103">
        <f t="shared" si="14"/>
        <v>-0.19729999999981374</v>
      </c>
    </row>
    <row r="104" spans="1:38" ht="15.75" customHeight="1">
      <c r="A104" s="95" t="s">
        <v>143</v>
      </c>
      <c r="B104" s="95" t="s">
        <v>37</v>
      </c>
      <c r="C104" s="95" t="s">
        <v>38</v>
      </c>
      <c r="D104" s="95" t="s">
        <v>33</v>
      </c>
      <c r="E104" s="95" t="s">
        <v>34</v>
      </c>
      <c r="F104" s="101">
        <v>0</v>
      </c>
      <c r="G104" s="102" t="s">
        <v>35</v>
      </c>
      <c r="H104" s="102" t="s">
        <v>35</v>
      </c>
      <c r="I104" s="102" t="s">
        <v>35</v>
      </c>
      <c r="J104" s="102" t="s">
        <v>35</v>
      </c>
      <c r="K104" s="102" t="s">
        <v>35</v>
      </c>
      <c r="L104" s="102" t="s">
        <v>35</v>
      </c>
      <c r="M104" s="102">
        <v>10738</v>
      </c>
      <c r="N104" s="102" t="s">
        <v>35</v>
      </c>
      <c r="O104" s="102"/>
      <c r="P104" s="102" t="s">
        <v>35</v>
      </c>
      <c r="Q104" s="102">
        <f t="shared" si="12"/>
        <v>10.738</v>
      </c>
      <c r="R104" s="102">
        <v>0</v>
      </c>
      <c r="S104" s="102">
        <v>0</v>
      </c>
      <c r="T104" s="102">
        <f t="shared" si="15"/>
        <v>10.738</v>
      </c>
      <c r="U104" s="102">
        <f>VLOOKUP(A104,'[1]16'!B:W,22,0)</f>
        <v>9.6760000000000002</v>
      </c>
      <c r="V104" s="102">
        <v>0</v>
      </c>
      <c r="W104" s="102">
        <f t="shared" si="17"/>
        <v>9.6760000000000002</v>
      </c>
      <c r="X104" s="102">
        <f t="shared" si="16"/>
        <v>-1.0619999999999994</v>
      </c>
      <c r="Y104" s="102">
        <v>0</v>
      </c>
      <c r="Z104" s="102">
        <f t="shared" si="18"/>
        <v>0</v>
      </c>
      <c r="AA104" s="102"/>
      <c r="AB104" s="102">
        <v>0</v>
      </c>
      <c r="AC104" s="102">
        <f>VLOOKUP(A104,'[1]16'!B:AL,30,0)</f>
        <v>0</v>
      </c>
      <c r="AD104" s="102">
        <f>VLOOKUP(A104,'[1]16'!B:AK,31,1)</f>
        <v>0</v>
      </c>
      <c r="AE104" s="102">
        <f>VLOOKUP(A104,'[1]16'!B:AK,32,1)</f>
        <v>0</v>
      </c>
      <c r="AF104" s="102">
        <f>VLOOKUP(A104,'[1]16'!B:AL,33,1)</f>
        <v>0</v>
      </c>
      <c r="AG104" s="102">
        <v>0</v>
      </c>
      <c r="AH104" s="102">
        <v>0</v>
      </c>
      <c r="AI104" s="102">
        <v>0</v>
      </c>
      <c r="AJ104" s="102">
        <f t="shared" si="13"/>
        <v>0</v>
      </c>
      <c r="AK104" s="103">
        <f t="shared" si="14"/>
        <v>0</v>
      </c>
    </row>
    <row r="105" spans="1:38" ht="15.75" hidden="1" customHeight="1">
      <c r="A105" s="95" t="s">
        <v>144</v>
      </c>
      <c r="B105" s="95" t="s">
        <v>31</v>
      </c>
      <c r="C105" s="95" t="s">
        <v>32</v>
      </c>
      <c r="D105" s="95" t="s">
        <v>33</v>
      </c>
      <c r="E105" s="95" t="s">
        <v>44</v>
      </c>
      <c r="F105" s="101">
        <v>0</v>
      </c>
      <c r="G105" s="102" t="s">
        <v>35</v>
      </c>
      <c r="H105" s="102" t="s">
        <v>35</v>
      </c>
      <c r="I105" s="102" t="s">
        <v>35</v>
      </c>
      <c r="J105" s="102" t="s">
        <v>35</v>
      </c>
      <c r="K105" s="102" t="s">
        <v>35</v>
      </c>
      <c r="L105" s="102" t="s">
        <v>35</v>
      </c>
      <c r="M105" s="102">
        <v>69000</v>
      </c>
      <c r="N105" s="102" t="s">
        <v>35</v>
      </c>
      <c r="O105" s="102"/>
      <c r="P105" s="102" t="s">
        <v>35</v>
      </c>
      <c r="Q105" s="102">
        <f t="shared" si="12"/>
        <v>69</v>
      </c>
      <c r="R105" s="102">
        <v>0</v>
      </c>
      <c r="S105" s="102">
        <v>0</v>
      </c>
      <c r="T105" s="102">
        <f t="shared" si="15"/>
        <v>69</v>
      </c>
      <c r="U105" s="102">
        <f>VLOOKUP(A105,'[1]16'!B:W,22,0)</f>
        <v>300</v>
      </c>
      <c r="V105" s="102">
        <v>0</v>
      </c>
      <c r="W105" s="102">
        <f t="shared" si="17"/>
        <v>300</v>
      </c>
      <c r="X105" s="102">
        <f t="shared" si="16"/>
        <v>231</v>
      </c>
      <c r="Y105" s="102">
        <v>0</v>
      </c>
      <c r="Z105" s="102">
        <f t="shared" si="18"/>
        <v>0</v>
      </c>
      <c r="AA105" s="102"/>
      <c r="AB105" s="102">
        <v>0</v>
      </c>
      <c r="AC105" s="102">
        <f>VLOOKUP(A105,'[1]16'!B:AL,30,0)</f>
        <v>0</v>
      </c>
      <c r="AD105" s="102">
        <f>VLOOKUP(A105,'[1]16'!B:AK,31,1)</f>
        <v>0</v>
      </c>
      <c r="AE105" s="102">
        <f>VLOOKUP(A105,'[1]16'!B:AK,32,1)</f>
        <v>0</v>
      </c>
      <c r="AF105" s="102">
        <f>VLOOKUP(A105,'[1]16'!B:AL,33,1)</f>
        <v>0</v>
      </c>
      <c r="AG105" s="102">
        <v>0</v>
      </c>
      <c r="AH105" s="102">
        <v>0</v>
      </c>
      <c r="AI105" s="102">
        <v>0</v>
      </c>
      <c r="AJ105" s="102">
        <f t="shared" si="13"/>
        <v>0</v>
      </c>
      <c r="AK105" s="103">
        <f t="shared" si="14"/>
        <v>0</v>
      </c>
    </row>
    <row r="106" spans="1:38" ht="15.75" hidden="1" customHeight="1">
      <c r="A106" s="95" t="s">
        <v>145</v>
      </c>
      <c r="B106" s="95" t="s">
        <v>31</v>
      </c>
      <c r="C106" s="95" t="s">
        <v>50</v>
      </c>
      <c r="D106" s="95" t="s">
        <v>33</v>
      </c>
      <c r="E106" s="95" t="s">
        <v>91</v>
      </c>
      <c r="F106" s="101">
        <v>0</v>
      </c>
      <c r="G106" s="102" t="s">
        <v>35</v>
      </c>
      <c r="H106" s="102" t="s">
        <v>35</v>
      </c>
      <c r="I106" s="102" t="s">
        <v>35</v>
      </c>
      <c r="J106" s="102" t="s">
        <v>35</v>
      </c>
      <c r="K106" s="102">
        <v>28000</v>
      </c>
      <c r="L106" s="102" t="s">
        <v>35</v>
      </c>
      <c r="M106" s="102" t="s">
        <v>35</v>
      </c>
      <c r="N106" s="102" t="s">
        <v>35</v>
      </c>
      <c r="O106" s="102"/>
      <c r="P106" s="102" t="s">
        <v>35</v>
      </c>
      <c r="Q106" s="102">
        <f t="shared" si="12"/>
        <v>28</v>
      </c>
      <c r="R106" s="102">
        <v>0</v>
      </c>
      <c r="S106" s="102">
        <v>0</v>
      </c>
      <c r="T106" s="102">
        <f t="shared" si="15"/>
        <v>28</v>
      </c>
      <c r="U106" s="102">
        <f>VLOOKUP(A106,'[1]16'!B:W,22,0)</f>
        <v>1312.865</v>
      </c>
      <c r="V106" s="102">
        <v>0</v>
      </c>
      <c r="W106" s="102">
        <f t="shared" si="17"/>
        <v>1312.865</v>
      </c>
      <c r="X106" s="102">
        <f t="shared" si="16"/>
        <v>1284.865</v>
      </c>
      <c r="Y106" s="102">
        <v>0</v>
      </c>
      <c r="Z106" s="102">
        <f t="shared" si="18"/>
        <v>0</v>
      </c>
      <c r="AA106" s="102"/>
      <c r="AB106" s="102">
        <v>0</v>
      </c>
      <c r="AC106" s="102">
        <f>VLOOKUP(A106,'[1]16'!B:AL,30,0)</f>
        <v>0</v>
      </c>
      <c r="AD106" s="102">
        <f>VLOOKUP(A106,'[1]16'!B:AK,31,1)</f>
        <v>0</v>
      </c>
      <c r="AE106" s="102">
        <f>VLOOKUP(A106,'[1]16'!B:AK,32,1)</f>
        <v>0</v>
      </c>
      <c r="AF106" s="102">
        <f>VLOOKUP(A106,'[1]16'!B:AL,33,1)</f>
        <v>0</v>
      </c>
      <c r="AG106" s="102">
        <v>0</v>
      </c>
      <c r="AH106" s="102">
        <v>0</v>
      </c>
      <c r="AI106" s="102">
        <v>0</v>
      </c>
      <c r="AJ106" s="102">
        <f t="shared" si="13"/>
        <v>0</v>
      </c>
      <c r="AK106" s="103">
        <f t="shared" si="14"/>
        <v>0</v>
      </c>
    </row>
    <row r="107" spans="1:38" ht="15.75" hidden="1" customHeight="1">
      <c r="A107" s="95" t="s">
        <v>146</v>
      </c>
      <c r="B107" s="95" t="s">
        <v>31</v>
      </c>
      <c r="C107" s="95" t="s">
        <v>50</v>
      </c>
      <c r="D107" s="95" t="s">
        <v>33</v>
      </c>
      <c r="E107" s="95" t="s">
        <v>34</v>
      </c>
      <c r="F107" s="101">
        <v>0</v>
      </c>
      <c r="G107" s="102" t="s">
        <v>35</v>
      </c>
      <c r="H107" s="102" t="s">
        <v>35</v>
      </c>
      <c r="I107" s="102" t="s">
        <v>35</v>
      </c>
      <c r="J107" s="102" t="s">
        <v>35</v>
      </c>
      <c r="K107" s="102" t="s">
        <v>35</v>
      </c>
      <c r="L107" s="102" t="s">
        <v>35</v>
      </c>
      <c r="M107" s="102" t="s">
        <v>35</v>
      </c>
      <c r="N107" s="102" t="s">
        <v>35</v>
      </c>
      <c r="O107" s="102"/>
      <c r="P107" s="102" t="s">
        <v>35</v>
      </c>
      <c r="Q107" s="102">
        <f t="shared" si="12"/>
        <v>0</v>
      </c>
      <c r="R107" s="102">
        <v>10670680</v>
      </c>
      <c r="S107" s="102">
        <f t="shared" si="11"/>
        <v>10670.68</v>
      </c>
      <c r="T107" s="102">
        <f t="shared" si="15"/>
        <v>10670.68</v>
      </c>
      <c r="U107" s="102">
        <f>VLOOKUP(A107,'[1]16'!B:W,22,0)</f>
        <v>0</v>
      </c>
      <c r="V107" s="102">
        <v>29250</v>
      </c>
      <c r="W107" s="102">
        <f t="shared" si="17"/>
        <v>29250</v>
      </c>
      <c r="X107" s="102">
        <f t="shared" si="16"/>
        <v>18579.32</v>
      </c>
      <c r="Y107" s="105">
        <v>18579</v>
      </c>
      <c r="Z107" s="102">
        <f t="shared" si="18"/>
        <v>29249.68</v>
      </c>
      <c r="AA107" s="102"/>
      <c r="AB107" s="102">
        <v>29250</v>
      </c>
      <c r="AC107" s="102">
        <f>VLOOKUP(A107,'[1]16'!B:AL,30,0)</f>
        <v>0</v>
      </c>
      <c r="AD107" s="102">
        <f>VLOOKUP(A107,'[1]16'!B:AK,31,1)</f>
        <v>0</v>
      </c>
      <c r="AE107" s="102">
        <f>VLOOKUP(A107,'[1]16'!B:AK,32,1)</f>
        <v>0</v>
      </c>
      <c r="AF107" s="102">
        <f>VLOOKUP(A107,'[1]16'!B:AL,33,1)</f>
        <v>0</v>
      </c>
      <c r="AG107" s="102">
        <v>0</v>
      </c>
      <c r="AH107" s="102">
        <v>0</v>
      </c>
      <c r="AI107" s="102">
        <v>0</v>
      </c>
      <c r="AJ107" s="102">
        <f t="shared" si="13"/>
        <v>29250</v>
      </c>
      <c r="AK107" s="103">
        <f t="shared" si="14"/>
        <v>0.31999999999970896</v>
      </c>
    </row>
    <row r="108" spans="1:38" ht="15.75" hidden="1" customHeight="1">
      <c r="A108" s="95" t="s">
        <v>147</v>
      </c>
      <c r="B108" s="95" t="s">
        <v>31</v>
      </c>
      <c r="C108" s="95" t="s">
        <v>32</v>
      </c>
      <c r="D108" s="95" t="s">
        <v>33</v>
      </c>
      <c r="E108" s="95" t="s">
        <v>39</v>
      </c>
      <c r="F108" s="101">
        <v>0</v>
      </c>
      <c r="G108" s="102" t="s">
        <v>35</v>
      </c>
      <c r="H108" s="102" t="s">
        <v>35</v>
      </c>
      <c r="I108" s="102" t="s">
        <v>35</v>
      </c>
      <c r="J108" s="102" t="s">
        <v>35</v>
      </c>
      <c r="K108" s="102" t="s">
        <v>35</v>
      </c>
      <c r="L108" s="102">
        <v>1921467</v>
      </c>
      <c r="M108" s="102">
        <v>100000</v>
      </c>
      <c r="N108" s="102">
        <v>100000</v>
      </c>
      <c r="O108" s="102">
        <f>VLOOKUP(A108,'[1]ינואר עד יוני 2016'!A:F,6,0)</f>
        <v>239750</v>
      </c>
      <c r="P108" s="102">
        <v>239750</v>
      </c>
      <c r="Q108" s="102">
        <f t="shared" si="12"/>
        <v>2361.2170000000001</v>
      </c>
      <c r="R108" s="102">
        <v>0</v>
      </c>
      <c r="S108" s="102">
        <v>0</v>
      </c>
      <c r="T108" s="102">
        <f t="shared" si="15"/>
        <v>2361.2170000000001</v>
      </c>
      <c r="U108" s="102">
        <f>VLOOKUP(A108,'[1]16'!B:W,22,0)</f>
        <v>2471.4669999999996</v>
      </c>
      <c r="V108" s="102">
        <v>0</v>
      </c>
      <c r="W108" s="102">
        <f t="shared" si="17"/>
        <v>2471.4669999999996</v>
      </c>
      <c r="X108" s="102">
        <f t="shared" si="16"/>
        <v>110.24999999999955</v>
      </c>
      <c r="Y108" s="102">
        <v>0</v>
      </c>
      <c r="Z108" s="102">
        <f t="shared" si="18"/>
        <v>0</v>
      </c>
      <c r="AA108" s="102"/>
      <c r="AB108" s="102">
        <v>0</v>
      </c>
      <c r="AC108" s="102">
        <f>VLOOKUP(A108,'[1]16'!B:AL,30,0)</f>
        <v>0</v>
      </c>
      <c r="AD108" s="102">
        <f>VLOOKUP(A108,'[1]16'!B:AK,31,1)</f>
        <v>0</v>
      </c>
      <c r="AE108" s="102">
        <f>VLOOKUP(A108,'[1]16'!B:AK,32,1)</f>
        <v>0</v>
      </c>
      <c r="AF108" s="102">
        <f>VLOOKUP(A108,'[1]16'!B:AL,33,1)</f>
        <v>0</v>
      </c>
      <c r="AG108" s="102">
        <v>0</v>
      </c>
      <c r="AH108" s="102">
        <v>0</v>
      </c>
      <c r="AI108" s="102">
        <v>0</v>
      </c>
      <c r="AJ108" s="102">
        <f t="shared" si="13"/>
        <v>0</v>
      </c>
      <c r="AK108" s="103">
        <f t="shared" si="14"/>
        <v>0</v>
      </c>
    </row>
    <row r="109" spans="1:38" ht="15.75" hidden="1" customHeight="1">
      <c r="A109" s="95" t="s">
        <v>148</v>
      </c>
      <c r="B109" s="95" t="s">
        <v>31</v>
      </c>
      <c r="C109" s="95" t="s">
        <v>50</v>
      </c>
      <c r="D109" s="95" t="s">
        <v>33</v>
      </c>
      <c r="E109" s="95" t="s">
        <v>44</v>
      </c>
      <c r="F109" s="101">
        <v>0</v>
      </c>
      <c r="G109" s="102" t="s">
        <v>35</v>
      </c>
      <c r="H109" s="102" t="s">
        <v>35</v>
      </c>
      <c r="I109" s="102" t="s">
        <v>35</v>
      </c>
      <c r="J109" s="102" t="s">
        <v>35</v>
      </c>
      <c r="K109" s="102" t="s">
        <v>35</v>
      </c>
      <c r="L109" s="102">
        <v>47248</v>
      </c>
      <c r="M109" s="102">
        <v>5234252.5600000005</v>
      </c>
      <c r="N109" s="102">
        <v>5305023.7899999991</v>
      </c>
      <c r="O109" s="102">
        <f>VLOOKUP(A109,'[1]ינואר עד יוני 2016'!A:F,6,0)</f>
        <v>2869908.2700000009</v>
      </c>
      <c r="P109" s="102">
        <v>7351643.1100000003</v>
      </c>
      <c r="Q109" s="102">
        <f t="shared" si="12"/>
        <v>17938.167460000001</v>
      </c>
      <c r="R109" s="102">
        <v>13300427.999999998</v>
      </c>
      <c r="S109" s="102">
        <f t="shared" si="11"/>
        <v>13300.427999999998</v>
      </c>
      <c r="T109" s="102">
        <f t="shared" si="15"/>
        <v>31238.595459999997</v>
      </c>
      <c r="U109" s="102">
        <f>VLOOKUP(A109,'[1]16'!B:W,22,0)</f>
        <v>32508</v>
      </c>
      <c r="V109" s="102">
        <v>0</v>
      </c>
      <c r="W109" s="102">
        <f t="shared" si="17"/>
        <v>32508</v>
      </c>
      <c r="X109" s="102">
        <f t="shared" si="16"/>
        <v>1269.4045400000032</v>
      </c>
      <c r="Y109" s="102">
        <v>0</v>
      </c>
      <c r="Z109" s="102">
        <f t="shared" si="18"/>
        <v>13300.427999999998</v>
      </c>
      <c r="AA109" s="102"/>
      <c r="AB109" s="105">
        <v>13300</v>
      </c>
      <c r="AC109" s="102">
        <f>VLOOKUP(A109,'[1]16'!B:AL,30,0)</f>
        <v>0</v>
      </c>
      <c r="AD109" s="102">
        <f>VLOOKUP(A109,'[1]16'!B:AK,31,1)</f>
        <v>0</v>
      </c>
      <c r="AE109" s="102">
        <f>VLOOKUP(A109,'[1]16'!B:AK,32,1)</f>
        <v>0</v>
      </c>
      <c r="AF109" s="102">
        <f>VLOOKUP(A109,'[1]16'!B:AL,33,1)</f>
        <v>0</v>
      </c>
      <c r="AG109" s="102">
        <v>0</v>
      </c>
      <c r="AH109" s="102">
        <v>0</v>
      </c>
      <c r="AI109" s="102">
        <v>0</v>
      </c>
      <c r="AJ109" s="102">
        <f t="shared" si="13"/>
        <v>13300</v>
      </c>
      <c r="AK109" s="103">
        <f t="shared" si="14"/>
        <v>-0.4279999999980646</v>
      </c>
    </row>
    <row r="110" spans="1:38" ht="15.75" hidden="1" customHeight="1">
      <c r="A110" s="95" t="s">
        <v>149</v>
      </c>
      <c r="B110" s="95" t="s">
        <v>72</v>
      </c>
      <c r="C110" s="95" t="s">
        <v>73</v>
      </c>
      <c r="D110" s="95" t="s">
        <v>74</v>
      </c>
      <c r="E110" s="95" t="s">
        <v>44</v>
      </c>
      <c r="F110" s="101">
        <v>0</v>
      </c>
      <c r="G110" s="102" t="s">
        <v>35</v>
      </c>
      <c r="H110" s="102" t="s">
        <v>35</v>
      </c>
      <c r="I110" s="102" t="s">
        <v>35</v>
      </c>
      <c r="J110" s="102" t="s">
        <v>35</v>
      </c>
      <c r="K110" s="102" t="s">
        <v>35</v>
      </c>
      <c r="L110" s="102" t="s">
        <v>35</v>
      </c>
      <c r="M110" s="102" t="s">
        <v>35</v>
      </c>
      <c r="N110" s="102">
        <v>140297.75</v>
      </c>
      <c r="O110" s="102">
        <f>VLOOKUP(A110,'[1]ינואר עד יוני 2016'!A:F,6,0)</f>
        <v>101164.75</v>
      </c>
      <c r="P110" s="102">
        <v>271761.05000000005</v>
      </c>
      <c r="Q110" s="102">
        <f t="shared" si="12"/>
        <v>412.05880000000002</v>
      </c>
      <c r="R110" s="102">
        <v>850016.7</v>
      </c>
      <c r="S110" s="102">
        <f t="shared" si="11"/>
        <v>850.0166999999999</v>
      </c>
      <c r="T110" s="102">
        <f t="shared" si="15"/>
        <v>1262.0754999999999</v>
      </c>
      <c r="U110" s="102">
        <f>VLOOKUP(A110,'[1]16'!B:W,22,0)</f>
        <v>1262</v>
      </c>
      <c r="V110" s="102">
        <v>0</v>
      </c>
      <c r="W110" s="102">
        <f t="shared" si="17"/>
        <v>1262</v>
      </c>
      <c r="X110" s="102">
        <f t="shared" si="16"/>
        <v>-7.5499999999919964E-2</v>
      </c>
      <c r="Y110" s="102">
        <v>0</v>
      </c>
      <c r="Z110" s="102">
        <f t="shared" si="18"/>
        <v>850.0166999999999</v>
      </c>
      <c r="AA110" s="102"/>
      <c r="AB110" s="105">
        <v>850</v>
      </c>
      <c r="AC110" s="102">
        <f>VLOOKUP(A110,'[1]16'!B:AL,30,0)</f>
        <v>0</v>
      </c>
      <c r="AD110" s="102">
        <f>VLOOKUP(A110,'[1]16'!B:AK,31,1)</f>
        <v>0</v>
      </c>
      <c r="AE110" s="102">
        <f>VLOOKUP(A110,'[1]16'!B:AK,32,1)</f>
        <v>0</v>
      </c>
      <c r="AF110" s="102">
        <f>VLOOKUP(A110,'[1]16'!B:AL,33,1)</f>
        <v>0</v>
      </c>
      <c r="AG110" s="102">
        <v>0</v>
      </c>
      <c r="AH110" s="102">
        <v>0</v>
      </c>
      <c r="AI110" s="102">
        <v>0</v>
      </c>
      <c r="AJ110" s="102">
        <f t="shared" si="13"/>
        <v>850</v>
      </c>
      <c r="AK110" s="103">
        <f t="shared" si="14"/>
        <v>-1.6699999999900683E-2</v>
      </c>
    </row>
    <row r="111" spans="1:38" ht="15.75" hidden="1" customHeight="1">
      <c r="A111" s="95" t="s">
        <v>150</v>
      </c>
      <c r="B111" s="95" t="s">
        <v>31</v>
      </c>
      <c r="C111" s="95" t="s">
        <v>32</v>
      </c>
      <c r="D111" s="95" t="s">
        <v>33</v>
      </c>
      <c r="E111" s="95" t="s">
        <v>106</v>
      </c>
      <c r="F111" s="101">
        <v>0</v>
      </c>
      <c r="G111" s="102" t="s">
        <v>35</v>
      </c>
      <c r="H111" s="102" t="s">
        <v>35</v>
      </c>
      <c r="I111" s="102" t="s">
        <v>35</v>
      </c>
      <c r="J111" s="102">
        <v>1040000</v>
      </c>
      <c r="K111" s="102">
        <v>520000</v>
      </c>
      <c r="L111" s="102" t="s">
        <v>35</v>
      </c>
      <c r="M111" s="102" t="s">
        <v>35</v>
      </c>
      <c r="N111" s="102" t="s">
        <v>35</v>
      </c>
      <c r="O111" s="102"/>
      <c r="P111" s="102" t="s">
        <v>35</v>
      </c>
      <c r="Q111" s="102">
        <f t="shared" si="12"/>
        <v>1560</v>
      </c>
      <c r="R111" s="102">
        <v>0</v>
      </c>
      <c r="S111" s="102">
        <v>0</v>
      </c>
      <c r="T111" s="102">
        <f t="shared" si="15"/>
        <v>1560</v>
      </c>
      <c r="U111" s="102">
        <f>VLOOKUP(A111,'[1]16'!B:W,22,0)</f>
        <v>1560</v>
      </c>
      <c r="V111" s="102">
        <v>0</v>
      </c>
      <c r="W111" s="102">
        <f t="shared" si="17"/>
        <v>1560</v>
      </c>
      <c r="X111" s="102">
        <f t="shared" si="16"/>
        <v>0</v>
      </c>
      <c r="Y111" s="102">
        <v>0</v>
      </c>
      <c r="Z111" s="102">
        <f t="shared" si="18"/>
        <v>0</v>
      </c>
      <c r="AA111" s="102"/>
      <c r="AB111" s="105">
        <v>0</v>
      </c>
      <c r="AC111" s="102">
        <f>VLOOKUP(A111,'[1]16'!B:AL,30,0)</f>
        <v>0</v>
      </c>
      <c r="AD111" s="102">
        <f>VLOOKUP(A111,'[1]16'!B:AK,31,1)</f>
        <v>0</v>
      </c>
      <c r="AE111" s="102">
        <f>VLOOKUP(A111,'[1]16'!B:AK,32,1)</f>
        <v>0</v>
      </c>
      <c r="AF111" s="102">
        <f>VLOOKUP(A111,'[1]16'!B:AL,33,1)</f>
        <v>0</v>
      </c>
      <c r="AG111" s="102">
        <v>0</v>
      </c>
      <c r="AH111" s="102">
        <v>0</v>
      </c>
      <c r="AI111" s="102">
        <v>0</v>
      </c>
      <c r="AJ111" s="102">
        <f t="shared" si="13"/>
        <v>0</v>
      </c>
      <c r="AK111" s="103">
        <f t="shared" si="14"/>
        <v>0</v>
      </c>
    </row>
    <row r="112" spans="1:38" ht="15.75" hidden="1" customHeight="1">
      <c r="A112" s="95" t="s">
        <v>151</v>
      </c>
      <c r="B112" s="95" t="s">
        <v>31</v>
      </c>
      <c r="C112" s="95" t="s">
        <v>32</v>
      </c>
      <c r="D112" s="95" t="s">
        <v>33</v>
      </c>
      <c r="E112" s="95" t="s">
        <v>39</v>
      </c>
      <c r="F112" s="101">
        <v>0</v>
      </c>
      <c r="G112" s="102" t="s">
        <v>35</v>
      </c>
      <c r="H112" s="102" t="s">
        <v>35</v>
      </c>
      <c r="I112" s="102" t="s">
        <v>35</v>
      </c>
      <c r="J112" s="102" t="s">
        <v>35</v>
      </c>
      <c r="K112" s="102">
        <v>1988360.07</v>
      </c>
      <c r="L112" s="102">
        <v>34517.050000000003</v>
      </c>
      <c r="M112" s="102" t="s">
        <v>35</v>
      </c>
      <c r="N112" s="102">
        <v>150</v>
      </c>
      <c r="O112" s="102"/>
      <c r="P112" s="102" t="s">
        <v>35</v>
      </c>
      <c r="Q112" s="102">
        <f t="shared" si="12"/>
        <v>2023.0271200000002</v>
      </c>
      <c r="R112" s="102">
        <v>26972.880000000001</v>
      </c>
      <c r="S112" s="102">
        <f t="shared" si="11"/>
        <v>26.97288</v>
      </c>
      <c r="T112" s="102">
        <f t="shared" si="15"/>
        <v>2050</v>
      </c>
      <c r="U112" s="102">
        <f>VLOOKUP(A112,'[1]16'!B:W,22,0)</f>
        <v>2022.8771200000001</v>
      </c>
      <c r="V112" s="102">
        <v>0</v>
      </c>
      <c r="W112" s="102">
        <f t="shared" si="17"/>
        <v>2022.8771200000001</v>
      </c>
      <c r="X112" s="120">
        <f t="shared" si="16"/>
        <v>-27.122879999999896</v>
      </c>
      <c r="Y112" s="102">
        <v>0</v>
      </c>
      <c r="Z112" s="102">
        <f t="shared" si="18"/>
        <v>26.97288</v>
      </c>
      <c r="AA112" s="102"/>
      <c r="AB112" s="105">
        <v>27</v>
      </c>
      <c r="AC112" s="102">
        <f>VLOOKUP(A112,'[1]16'!B:AL,30,0)</f>
        <v>0</v>
      </c>
      <c r="AD112" s="102">
        <f>VLOOKUP(A112,'[1]16'!B:AK,31,1)</f>
        <v>0</v>
      </c>
      <c r="AE112" s="102">
        <f>VLOOKUP(A112,'[1]16'!B:AK,32,1)</f>
        <v>0</v>
      </c>
      <c r="AF112" s="102">
        <f>VLOOKUP(A112,'[1]16'!B:AL,33,1)</f>
        <v>0</v>
      </c>
      <c r="AG112" s="102">
        <v>0</v>
      </c>
      <c r="AH112" s="102">
        <v>0</v>
      </c>
      <c r="AI112" s="102">
        <v>0</v>
      </c>
      <c r="AJ112" s="102">
        <f t="shared" si="13"/>
        <v>27</v>
      </c>
      <c r="AK112" s="103">
        <f t="shared" si="14"/>
        <v>2.7120000000000033E-2</v>
      </c>
    </row>
    <row r="113" spans="1:37" ht="15.75" customHeight="1">
      <c r="A113" s="95" t="s">
        <v>152</v>
      </c>
      <c r="B113" s="95" t="s">
        <v>37</v>
      </c>
      <c r="C113" s="95" t="s">
        <v>38</v>
      </c>
      <c r="D113" s="95" t="s">
        <v>33</v>
      </c>
      <c r="E113" s="95" t="s">
        <v>39</v>
      </c>
      <c r="F113" s="101">
        <v>0</v>
      </c>
      <c r="G113" s="102" t="s">
        <v>35</v>
      </c>
      <c r="H113" s="102" t="s">
        <v>35</v>
      </c>
      <c r="I113" s="102">
        <v>1346809.3900000001</v>
      </c>
      <c r="J113" s="102">
        <v>17120302.029999994</v>
      </c>
      <c r="K113" s="102">
        <v>9165329.2899999991</v>
      </c>
      <c r="L113" s="102">
        <v>19908.82</v>
      </c>
      <c r="M113" s="102">
        <v>2535</v>
      </c>
      <c r="N113" s="102" t="s">
        <v>35</v>
      </c>
      <c r="O113" s="102"/>
      <c r="P113" s="102" t="s">
        <v>35</v>
      </c>
      <c r="Q113" s="102">
        <f t="shared" si="12"/>
        <v>27654.884529999992</v>
      </c>
      <c r="R113" s="102">
        <v>48643.22</v>
      </c>
      <c r="S113" s="102">
        <f t="shared" si="11"/>
        <v>48.643219999999999</v>
      </c>
      <c r="T113" s="102">
        <f t="shared" si="15"/>
        <v>27703.527749999994</v>
      </c>
      <c r="U113" s="102">
        <f>VLOOKUP(A113,'[1]16'!B:W,22,0)</f>
        <v>27651.908820000001</v>
      </c>
      <c r="V113" s="102">
        <v>0</v>
      </c>
      <c r="W113" s="102">
        <f t="shared" si="17"/>
        <v>27651.908820000001</v>
      </c>
      <c r="X113" s="120">
        <f t="shared" si="16"/>
        <v>-51.61892999999327</v>
      </c>
      <c r="Y113" s="102">
        <v>0</v>
      </c>
      <c r="Z113" s="102">
        <f t="shared" si="18"/>
        <v>48.643219999999999</v>
      </c>
      <c r="AA113" s="102"/>
      <c r="AB113" s="105">
        <v>49</v>
      </c>
      <c r="AC113" s="102">
        <f>VLOOKUP(A113,'[1]16'!B:AL,30,0)</f>
        <v>0</v>
      </c>
      <c r="AD113" s="102">
        <f>VLOOKUP(A113,'[1]16'!B:AK,31,1)</f>
        <v>0</v>
      </c>
      <c r="AE113" s="102">
        <f>VLOOKUP(A113,'[1]16'!B:AK,32,1)</f>
        <v>0</v>
      </c>
      <c r="AF113" s="102">
        <f>VLOOKUP(A113,'[1]16'!B:AL,33,1)</f>
        <v>0</v>
      </c>
      <c r="AG113" s="102">
        <v>0</v>
      </c>
      <c r="AH113" s="102">
        <v>0</v>
      </c>
      <c r="AI113" s="102">
        <v>0</v>
      </c>
      <c r="AJ113" s="102">
        <f t="shared" si="13"/>
        <v>49</v>
      </c>
      <c r="AK113" s="103">
        <f t="shared" si="14"/>
        <v>0.35678000000000054</v>
      </c>
    </row>
    <row r="114" spans="1:37" ht="15.75" hidden="1" customHeight="1">
      <c r="A114" s="95" t="s">
        <v>153</v>
      </c>
      <c r="B114" s="95" t="s">
        <v>31</v>
      </c>
      <c r="C114" s="95" t="s">
        <v>32</v>
      </c>
      <c r="D114" s="95" t="s">
        <v>33</v>
      </c>
      <c r="E114" s="95" t="s">
        <v>39</v>
      </c>
      <c r="F114" s="101">
        <v>0</v>
      </c>
      <c r="G114" s="102" t="s">
        <v>35</v>
      </c>
      <c r="H114" s="102" t="s">
        <v>35</v>
      </c>
      <c r="I114" s="102" t="s">
        <v>35</v>
      </c>
      <c r="J114" s="102" t="s">
        <v>35</v>
      </c>
      <c r="K114" s="102" t="s">
        <v>35</v>
      </c>
      <c r="L114" s="102" t="s">
        <v>35</v>
      </c>
      <c r="M114" s="102">
        <v>2373174.4300000002</v>
      </c>
      <c r="N114" s="102">
        <v>2180040.77</v>
      </c>
      <c r="O114" s="102"/>
      <c r="P114" s="102">
        <v>4050</v>
      </c>
      <c r="Q114" s="102">
        <f t="shared" si="12"/>
        <v>4557.2651999999998</v>
      </c>
      <c r="R114" s="102">
        <v>753255.88</v>
      </c>
      <c r="S114" s="102">
        <f t="shared" si="11"/>
        <v>753.25588000000005</v>
      </c>
      <c r="T114" s="102">
        <f t="shared" si="15"/>
        <v>5310.5210799999995</v>
      </c>
      <c r="U114" s="102">
        <f>VLOOKUP(A114,'[1]16'!B:W,22,0)</f>
        <v>5200</v>
      </c>
      <c r="V114" s="102">
        <v>0</v>
      </c>
      <c r="W114" s="102">
        <f t="shared" si="17"/>
        <v>5200</v>
      </c>
      <c r="X114" s="120">
        <f t="shared" si="16"/>
        <v>-110.52107999999953</v>
      </c>
      <c r="Y114" s="102">
        <v>0</v>
      </c>
      <c r="Z114" s="102">
        <f t="shared" si="18"/>
        <v>753.25588000000005</v>
      </c>
      <c r="AA114" s="102"/>
      <c r="AB114" s="105">
        <v>753</v>
      </c>
      <c r="AC114" s="102">
        <f>VLOOKUP(A114,'[1]16'!B:AL,30,0)</f>
        <v>0</v>
      </c>
      <c r="AD114" s="102">
        <f>VLOOKUP(A114,'[1]16'!B:AK,31,1)</f>
        <v>0</v>
      </c>
      <c r="AE114" s="102">
        <f>VLOOKUP(A114,'[1]16'!B:AK,32,1)</f>
        <v>0</v>
      </c>
      <c r="AF114" s="102">
        <f>VLOOKUP(A114,'[1]16'!B:AL,33,1)</f>
        <v>0</v>
      </c>
      <c r="AG114" s="102">
        <v>0</v>
      </c>
      <c r="AH114" s="102">
        <v>0</v>
      </c>
      <c r="AI114" s="102">
        <v>0</v>
      </c>
      <c r="AJ114" s="102">
        <f t="shared" si="13"/>
        <v>753</v>
      </c>
      <c r="AK114" s="103">
        <f t="shared" si="14"/>
        <v>-0.2558800000000474</v>
      </c>
    </row>
    <row r="115" spans="1:37" ht="15.75" customHeight="1">
      <c r="A115" s="95" t="s">
        <v>154</v>
      </c>
      <c r="B115" s="95" t="s">
        <v>37</v>
      </c>
      <c r="C115" s="95" t="s">
        <v>38</v>
      </c>
      <c r="D115" s="95" t="s">
        <v>33</v>
      </c>
      <c r="E115" s="95" t="s">
        <v>39</v>
      </c>
      <c r="F115" s="101">
        <v>0</v>
      </c>
      <c r="G115" s="102" t="s">
        <v>35</v>
      </c>
      <c r="H115" s="102" t="s">
        <v>35</v>
      </c>
      <c r="I115" s="102">
        <v>115562.5</v>
      </c>
      <c r="J115" s="102">
        <v>867477.4</v>
      </c>
      <c r="K115" s="102">
        <v>36479.43</v>
      </c>
      <c r="L115" s="102">
        <v>49210.14</v>
      </c>
      <c r="M115" s="102" t="s">
        <v>35</v>
      </c>
      <c r="N115" s="102" t="s">
        <v>35</v>
      </c>
      <c r="O115" s="102"/>
      <c r="P115" s="102" t="s">
        <v>35</v>
      </c>
      <c r="Q115" s="102">
        <f t="shared" si="12"/>
        <v>1068.72947</v>
      </c>
      <c r="R115" s="102">
        <v>75270.53</v>
      </c>
      <c r="S115" s="102">
        <f t="shared" si="11"/>
        <v>75.270529999999994</v>
      </c>
      <c r="T115" s="102">
        <f t="shared" si="15"/>
        <v>1144</v>
      </c>
      <c r="U115" s="102">
        <f>VLOOKUP(A115,'[1]16'!B:W,22,0)</f>
        <v>1068.68957</v>
      </c>
      <c r="V115" s="102">
        <v>0</v>
      </c>
      <c r="W115" s="102">
        <f t="shared" si="17"/>
        <v>1068.68957</v>
      </c>
      <c r="X115" s="120">
        <f t="shared" si="16"/>
        <v>-75.310429999999997</v>
      </c>
      <c r="Y115" s="102">
        <v>0</v>
      </c>
      <c r="Z115" s="102">
        <f t="shared" si="18"/>
        <v>75.270529999999994</v>
      </c>
      <c r="AA115" s="102"/>
      <c r="AB115" s="105">
        <v>75</v>
      </c>
      <c r="AC115" s="102">
        <f>VLOOKUP(A115,'[1]16'!B:AL,30,0)</f>
        <v>0</v>
      </c>
      <c r="AD115" s="102">
        <f>VLOOKUP(A115,'[1]16'!B:AK,31,1)</f>
        <v>0</v>
      </c>
      <c r="AE115" s="102">
        <f>VLOOKUP(A115,'[1]16'!B:AK,32,1)</f>
        <v>0</v>
      </c>
      <c r="AF115" s="102">
        <f>VLOOKUP(A115,'[1]16'!B:AL,33,1)</f>
        <v>0</v>
      </c>
      <c r="AG115" s="102">
        <v>0</v>
      </c>
      <c r="AH115" s="102">
        <v>0</v>
      </c>
      <c r="AI115" s="102">
        <v>0</v>
      </c>
      <c r="AJ115" s="102">
        <f t="shared" si="13"/>
        <v>75</v>
      </c>
      <c r="AK115" s="103">
        <f t="shared" si="14"/>
        <v>-0.27052999999999372</v>
      </c>
    </row>
    <row r="116" spans="1:37" ht="15.75" hidden="1" customHeight="1">
      <c r="A116" s="95" t="s">
        <v>155</v>
      </c>
      <c r="B116" s="95" t="s">
        <v>31</v>
      </c>
      <c r="C116" s="95" t="s">
        <v>32</v>
      </c>
      <c r="D116" s="95" t="s">
        <v>33</v>
      </c>
      <c r="E116" s="95" t="s">
        <v>39</v>
      </c>
      <c r="F116" s="101">
        <v>0</v>
      </c>
      <c r="G116" s="102" t="s">
        <v>35</v>
      </c>
      <c r="H116" s="102" t="s">
        <v>35</v>
      </c>
      <c r="I116" s="102" t="s">
        <v>35</v>
      </c>
      <c r="J116" s="102" t="s">
        <v>35</v>
      </c>
      <c r="K116" s="102" t="s">
        <v>35</v>
      </c>
      <c r="L116" s="102" t="s">
        <v>35</v>
      </c>
      <c r="M116" s="102">
        <v>7560</v>
      </c>
      <c r="N116" s="102">
        <v>743.4</v>
      </c>
      <c r="O116" s="102"/>
      <c r="P116" s="102" t="s">
        <v>35</v>
      </c>
      <c r="Q116" s="102">
        <f t="shared" si="12"/>
        <v>8.3033999999999999</v>
      </c>
      <c r="R116" s="102">
        <v>236696.6</v>
      </c>
      <c r="S116" s="102">
        <f t="shared" si="11"/>
        <v>236.69660000000002</v>
      </c>
      <c r="T116" s="102">
        <f t="shared" si="15"/>
        <v>245.00000000000003</v>
      </c>
      <c r="U116" s="102">
        <f>VLOOKUP(A116,'[1]16'!B:W,22,0)</f>
        <v>250</v>
      </c>
      <c r="V116" s="102">
        <v>0</v>
      </c>
      <c r="W116" s="102">
        <f t="shared" si="17"/>
        <v>250</v>
      </c>
      <c r="X116" s="102">
        <f t="shared" si="16"/>
        <v>4.9999999999999716</v>
      </c>
      <c r="Y116" s="102">
        <v>0</v>
      </c>
      <c r="Z116" s="102">
        <f t="shared" si="18"/>
        <v>236.69660000000002</v>
      </c>
      <c r="AA116" s="102"/>
      <c r="AB116" s="105">
        <v>237</v>
      </c>
      <c r="AC116" s="102">
        <f>VLOOKUP(A116,'[1]16'!B:AL,30,0)</f>
        <v>0</v>
      </c>
      <c r="AD116" s="102">
        <f>VLOOKUP(A116,'[1]16'!B:AK,31,1)</f>
        <v>0</v>
      </c>
      <c r="AE116" s="102">
        <f>VLOOKUP(A116,'[1]16'!B:AK,32,1)</f>
        <v>0</v>
      </c>
      <c r="AF116" s="102">
        <f>VLOOKUP(A116,'[1]16'!B:AL,33,1)</f>
        <v>0</v>
      </c>
      <c r="AG116" s="102">
        <v>0</v>
      </c>
      <c r="AH116" s="102">
        <v>0</v>
      </c>
      <c r="AI116" s="102">
        <v>0</v>
      </c>
      <c r="AJ116" s="102">
        <f t="shared" si="13"/>
        <v>237</v>
      </c>
      <c r="AK116" s="103">
        <f t="shared" si="14"/>
        <v>0.30339999999998213</v>
      </c>
    </row>
    <row r="117" spans="1:37" ht="15.75" customHeight="1">
      <c r="A117" s="95" t="s">
        <v>156</v>
      </c>
      <c r="B117" s="95" t="s">
        <v>37</v>
      </c>
      <c r="C117" s="95" t="s">
        <v>38</v>
      </c>
      <c r="D117" s="95" t="s">
        <v>33</v>
      </c>
      <c r="E117" s="95" t="s">
        <v>39</v>
      </c>
      <c r="F117" s="101">
        <v>0</v>
      </c>
      <c r="G117" s="102" t="s">
        <v>35</v>
      </c>
      <c r="H117" s="102" t="s">
        <v>35</v>
      </c>
      <c r="I117" s="102" t="s">
        <v>35</v>
      </c>
      <c r="J117" s="102" t="s">
        <v>35</v>
      </c>
      <c r="K117" s="102" t="s">
        <v>35</v>
      </c>
      <c r="L117" s="102" t="s">
        <v>35</v>
      </c>
      <c r="M117" s="102">
        <v>49923.38</v>
      </c>
      <c r="N117" s="102" t="s">
        <v>35</v>
      </c>
      <c r="O117" s="102"/>
      <c r="P117" s="102" t="s">
        <v>35</v>
      </c>
      <c r="Q117" s="102">
        <f t="shared" si="12"/>
        <v>49.923379999999995</v>
      </c>
      <c r="R117" s="102">
        <v>0</v>
      </c>
      <c r="S117" s="102">
        <v>0</v>
      </c>
      <c r="T117" s="102">
        <f t="shared" si="15"/>
        <v>49.923379999999995</v>
      </c>
      <c r="U117" s="102">
        <f>VLOOKUP(A117,'[1]16'!B:W,22,0)</f>
        <v>50</v>
      </c>
      <c r="V117" s="102">
        <v>0</v>
      </c>
      <c r="W117" s="102">
        <f t="shared" si="17"/>
        <v>50</v>
      </c>
      <c r="X117" s="102">
        <f t="shared" si="16"/>
        <v>7.6620000000005462E-2</v>
      </c>
      <c r="Y117" s="102">
        <v>0</v>
      </c>
      <c r="Z117" s="102">
        <f t="shared" si="18"/>
        <v>0</v>
      </c>
      <c r="AA117" s="102"/>
      <c r="AB117" s="105">
        <v>0</v>
      </c>
      <c r="AC117" s="102">
        <f>VLOOKUP(A117,'[1]16'!B:AL,30,0)</f>
        <v>0</v>
      </c>
      <c r="AD117" s="102">
        <f>VLOOKUP(A117,'[1]16'!B:AK,31,1)</f>
        <v>0</v>
      </c>
      <c r="AE117" s="102">
        <f>VLOOKUP(A117,'[1]16'!B:AK,32,1)</f>
        <v>0</v>
      </c>
      <c r="AF117" s="102">
        <f>VLOOKUP(A117,'[1]16'!B:AL,33,1)</f>
        <v>0</v>
      </c>
      <c r="AG117" s="102">
        <v>0</v>
      </c>
      <c r="AH117" s="102">
        <v>0</v>
      </c>
      <c r="AI117" s="102">
        <v>0</v>
      </c>
      <c r="AJ117" s="102">
        <f t="shared" si="13"/>
        <v>0</v>
      </c>
      <c r="AK117" s="103">
        <f t="shared" si="14"/>
        <v>0</v>
      </c>
    </row>
    <row r="118" spans="1:37" ht="15.75" hidden="1" customHeight="1">
      <c r="A118" s="95" t="s">
        <v>157</v>
      </c>
      <c r="B118" s="95" t="s">
        <v>31</v>
      </c>
      <c r="C118" s="95" t="s">
        <v>32</v>
      </c>
      <c r="D118" s="95" t="s">
        <v>33</v>
      </c>
      <c r="E118" s="95" t="s">
        <v>39</v>
      </c>
      <c r="F118" s="101">
        <v>0</v>
      </c>
      <c r="G118" s="102" t="s">
        <v>35</v>
      </c>
      <c r="H118" s="102" t="s">
        <v>35</v>
      </c>
      <c r="I118" s="102" t="s">
        <v>35</v>
      </c>
      <c r="J118" s="102" t="s">
        <v>35</v>
      </c>
      <c r="K118" s="102" t="s">
        <v>35</v>
      </c>
      <c r="L118" s="102" t="s">
        <v>35</v>
      </c>
      <c r="M118" s="102" t="s">
        <v>35</v>
      </c>
      <c r="N118" s="102" t="s">
        <v>35</v>
      </c>
      <c r="O118" s="102"/>
      <c r="P118" s="102" t="s">
        <v>35</v>
      </c>
      <c r="Q118" s="102">
        <f t="shared" si="12"/>
        <v>0</v>
      </c>
      <c r="R118" s="102">
        <v>5000000</v>
      </c>
      <c r="S118" s="102">
        <f t="shared" si="11"/>
        <v>5000</v>
      </c>
      <c r="T118" s="102">
        <f t="shared" si="15"/>
        <v>5000</v>
      </c>
      <c r="U118" s="102">
        <f>VLOOKUP(A118,'[1]16'!B:W,22,0)</f>
        <v>0</v>
      </c>
      <c r="V118" s="102">
        <v>5000</v>
      </c>
      <c r="W118" s="102">
        <f t="shared" si="17"/>
        <v>5000</v>
      </c>
      <c r="X118" s="102">
        <f t="shared" si="16"/>
        <v>0</v>
      </c>
      <c r="Y118" s="102">
        <v>0</v>
      </c>
      <c r="Z118" s="102">
        <f t="shared" si="18"/>
        <v>5000</v>
      </c>
      <c r="AA118" s="102"/>
      <c r="AB118" s="105">
        <v>5000</v>
      </c>
      <c r="AC118" s="102">
        <f>VLOOKUP(A118,'[1]16'!B:AL,30,0)</f>
        <v>0</v>
      </c>
      <c r="AD118" s="102">
        <f>VLOOKUP(A118,'[1]16'!B:AK,31,1)</f>
        <v>0</v>
      </c>
      <c r="AE118" s="102">
        <f>VLOOKUP(A118,'[1]16'!B:AK,32,1)</f>
        <v>0</v>
      </c>
      <c r="AF118" s="102">
        <f>VLOOKUP(A118,'[1]16'!B:AL,33,1)</f>
        <v>0</v>
      </c>
      <c r="AG118" s="102">
        <v>0</v>
      </c>
      <c r="AH118" s="102">
        <v>0</v>
      </c>
      <c r="AI118" s="102">
        <v>0</v>
      </c>
      <c r="AJ118" s="102">
        <f t="shared" si="13"/>
        <v>5000</v>
      </c>
      <c r="AK118" s="103">
        <f t="shared" si="14"/>
        <v>0</v>
      </c>
    </row>
    <row r="119" spans="1:37" ht="15.75" customHeight="1">
      <c r="A119" s="95" t="s">
        <v>158</v>
      </c>
      <c r="B119" s="95" t="s">
        <v>37</v>
      </c>
      <c r="C119" s="95" t="s">
        <v>38</v>
      </c>
      <c r="D119" s="95" t="s">
        <v>33</v>
      </c>
      <c r="E119" s="95" t="s">
        <v>39</v>
      </c>
      <c r="F119" s="101">
        <v>0</v>
      </c>
      <c r="G119" s="102" t="s">
        <v>35</v>
      </c>
      <c r="H119" s="102" t="s">
        <v>35</v>
      </c>
      <c r="I119" s="102" t="s">
        <v>35</v>
      </c>
      <c r="J119" s="102">
        <v>447627.7</v>
      </c>
      <c r="K119" s="102">
        <v>659572.52</v>
      </c>
      <c r="L119" s="102">
        <v>339742.38</v>
      </c>
      <c r="M119" s="102" t="s">
        <v>35</v>
      </c>
      <c r="N119" s="102" t="s">
        <v>35</v>
      </c>
      <c r="O119" s="102"/>
      <c r="P119" s="102" t="s">
        <v>35</v>
      </c>
      <c r="Q119" s="102">
        <f t="shared" si="12"/>
        <v>1446.9426000000001</v>
      </c>
      <c r="R119" s="102">
        <v>0</v>
      </c>
      <c r="S119" s="102">
        <v>0</v>
      </c>
      <c r="T119" s="102">
        <f t="shared" si="15"/>
        <v>1446.9426000000001</v>
      </c>
      <c r="U119" s="102">
        <f>VLOOKUP(A119,'[1]16'!B:W,22,0)</f>
        <v>1447.3149000000001</v>
      </c>
      <c r="V119" s="102">
        <v>0</v>
      </c>
      <c r="W119" s="102">
        <f t="shared" si="17"/>
        <v>1447.3149000000001</v>
      </c>
      <c r="X119" s="102">
        <f t="shared" si="16"/>
        <v>0.37229999999999563</v>
      </c>
      <c r="Y119" s="102">
        <v>0</v>
      </c>
      <c r="Z119" s="102">
        <f t="shared" si="18"/>
        <v>0</v>
      </c>
      <c r="AA119" s="102"/>
      <c r="AB119" s="102">
        <v>0</v>
      </c>
      <c r="AC119" s="102">
        <f>VLOOKUP(A119,'[1]16'!B:AL,30,0)</f>
        <v>0</v>
      </c>
      <c r="AD119" s="102">
        <f>VLOOKUP(A119,'[1]16'!B:AK,31,1)</f>
        <v>0</v>
      </c>
      <c r="AE119" s="102">
        <f>VLOOKUP(A119,'[1]16'!B:AK,32,1)</f>
        <v>0</v>
      </c>
      <c r="AF119" s="102">
        <f>VLOOKUP(A119,'[1]16'!B:AL,33,1)</f>
        <v>0</v>
      </c>
      <c r="AG119" s="102">
        <v>0</v>
      </c>
      <c r="AH119" s="102">
        <v>0</v>
      </c>
      <c r="AI119" s="102">
        <v>0</v>
      </c>
      <c r="AJ119" s="102">
        <f t="shared" si="13"/>
        <v>0</v>
      </c>
      <c r="AK119" s="103">
        <f t="shared" si="14"/>
        <v>0</v>
      </c>
    </row>
    <row r="120" spans="1:37" ht="15.75" hidden="1" customHeight="1">
      <c r="A120" s="95" t="s">
        <v>159</v>
      </c>
      <c r="B120" s="95" t="s">
        <v>31</v>
      </c>
      <c r="C120" s="95" t="s">
        <v>32</v>
      </c>
      <c r="D120" s="95" t="s">
        <v>33</v>
      </c>
      <c r="E120" s="95" t="s">
        <v>46</v>
      </c>
      <c r="F120" s="101">
        <v>0</v>
      </c>
      <c r="G120" s="102" t="s">
        <v>35</v>
      </c>
      <c r="H120" s="102" t="s">
        <v>35</v>
      </c>
      <c r="I120" s="102">
        <v>15428</v>
      </c>
      <c r="J120" s="102">
        <v>146488.85999999999</v>
      </c>
      <c r="K120" s="102">
        <v>50526.7</v>
      </c>
      <c r="L120" s="102">
        <v>203617.23999999996</v>
      </c>
      <c r="M120" s="102">
        <v>194894.12</v>
      </c>
      <c r="N120" s="102">
        <v>278526.56000000006</v>
      </c>
      <c r="O120" s="102">
        <f>VLOOKUP(A120,'[1]ינואר עד יוני 2016'!A:F,6,0)</f>
        <v>20526.43</v>
      </c>
      <c r="P120" s="102">
        <v>20526.43</v>
      </c>
      <c r="Q120" s="102">
        <f t="shared" si="12"/>
        <v>910.00791000000004</v>
      </c>
      <c r="R120" s="102">
        <v>0</v>
      </c>
      <c r="S120" s="102">
        <v>0</v>
      </c>
      <c r="T120" s="102">
        <f t="shared" si="15"/>
        <v>910.00791000000004</v>
      </c>
      <c r="U120" s="102">
        <f>VLOOKUP(A120,'[1]16'!B:W,22,0)</f>
        <v>1314.74002</v>
      </c>
      <c r="V120" s="102">
        <v>0</v>
      </c>
      <c r="W120" s="102">
        <f t="shared" si="17"/>
        <v>1314.74002</v>
      </c>
      <c r="X120" s="102">
        <f t="shared" si="16"/>
        <v>404.73210999999992</v>
      </c>
      <c r="Y120" s="102">
        <v>0</v>
      </c>
      <c r="Z120" s="102">
        <f t="shared" si="18"/>
        <v>0</v>
      </c>
      <c r="AA120" s="102"/>
      <c r="AB120" s="102">
        <v>0</v>
      </c>
      <c r="AC120" s="102">
        <f>VLOOKUP(A120,'[1]16'!B:AL,30,0)</f>
        <v>0</v>
      </c>
      <c r="AD120" s="102">
        <f>VLOOKUP(A120,'[1]16'!B:AK,31,1)</f>
        <v>0</v>
      </c>
      <c r="AE120" s="102">
        <f>VLOOKUP(A120,'[1]16'!B:AK,32,1)</f>
        <v>0</v>
      </c>
      <c r="AF120" s="102">
        <f>VLOOKUP(A120,'[1]16'!B:AL,33,1)</f>
        <v>0</v>
      </c>
      <c r="AG120" s="102">
        <v>0</v>
      </c>
      <c r="AH120" s="102">
        <v>0</v>
      </c>
      <c r="AI120" s="102">
        <v>0</v>
      </c>
      <c r="AJ120" s="102">
        <f t="shared" si="13"/>
        <v>0</v>
      </c>
      <c r="AK120" s="103">
        <f t="shared" si="14"/>
        <v>0</v>
      </c>
    </row>
    <row r="121" spans="1:37" ht="15.75" hidden="1" customHeight="1">
      <c r="A121" s="95" t="s">
        <v>160</v>
      </c>
      <c r="B121" s="95" t="s">
        <v>37</v>
      </c>
      <c r="C121" s="95" t="s">
        <v>66</v>
      </c>
      <c r="D121" s="95" t="s">
        <v>33</v>
      </c>
      <c r="E121" s="95" t="s">
        <v>127</v>
      </c>
      <c r="F121" s="101">
        <v>0</v>
      </c>
      <c r="G121" s="102" t="s">
        <v>35</v>
      </c>
      <c r="H121" s="102" t="s">
        <v>35</v>
      </c>
      <c r="I121" s="102" t="s">
        <v>35</v>
      </c>
      <c r="J121" s="102" t="s">
        <v>35</v>
      </c>
      <c r="K121" s="102" t="s">
        <v>35</v>
      </c>
      <c r="L121" s="102" t="s">
        <v>35</v>
      </c>
      <c r="M121" s="102" t="s">
        <v>35</v>
      </c>
      <c r="N121" s="102" t="s">
        <v>35</v>
      </c>
      <c r="O121" s="102"/>
      <c r="P121" s="102" t="s">
        <v>35</v>
      </c>
      <c r="Q121" s="102">
        <f t="shared" si="12"/>
        <v>0</v>
      </c>
      <c r="R121" s="102">
        <v>137714.15</v>
      </c>
      <c r="S121" s="102">
        <f t="shared" si="11"/>
        <v>137.71414999999999</v>
      </c>
      <c r="T121" s="102">
        <f t="shared" si="15"/>
        <v>137.71414999999999</v>
      </c>
      <c r="U121" s="102">
        <f>VLOOKUP(A121,'[1]16'!B:W,22,0)</f>
        <v>138</v>
      </c>
      <c r="V121" s="102">
        <v>0</v>
      </c>
      <c r="W121" s="102">
        <f t="shared" si="17"/>
        <v>138</v>
      </c>
      <c r="X121" s="102">
        <f t="shared" si="16"/>
        <v>0.2858500000000106</v>
      </c>
      <c r="Y121" s="102">
        <v>0</v>
      </c>
      <c r="Z121" s="102">
        <f t="shared" si="18"/>
        <v>137.71414999999999</v>
      </c>
      <c r="AA121" s="102"/>
      <c r="AB121" s="102">
        <v>138</v>
      </c>
      <c r="AC121" s="102">
        <f>VLOOKUP(A121,'[1]16'!B:AL,30,0)</f>
        <v>0</v>
      </c>
      <c r="AD121" s="102">
        <f>VLOOKUP(A121,'[1]16'!B:AK,31,1)</f>
        <v>0</v>
      </c>
      <c r="AE121" s="102">
        <f>VLOOKUP(A121,'[1]16'!B:AK,32,1)</f>
        <v>0</v>
      </c>
      <c r="AF121" s="102">
        <f>VLOOKUP(A121,'[1]16'!B:AL,33,1)</f>
        <v>0</v>
      </c>
      <c r="AG121" s="102">
        <v>0</v>
      </c>
      <c r="AH121" s="102">
        <v>0</v>
      </c>
      <c r="AI121" s="102">
        <v>0</v>
      </c>
      <c r="AJ121" s="102">
        <f t="shared" si="13"/>
        <v>138</v>
      </c>
      <c r="AK121" s="103">
        <f t="shared" si="14"/>
        <v>0.2858500000000106</v>
      </c>
    </row>
    <row r="122" spans="1:37" ht="15.75" hidden="1" customHeight="1">
      <c r="A122" s="95" t="s">
        <v>734</v>
      </c>
      <c r="B122" s="95" t="s">
        <v>31</v>
      </c>
      <c r="C122" s="95" t="s">
        <v>50</v>
      </c>
      <c r="D122" s="95" t="s">
        <v>33</v>
      </c>
      <c r="E122" s="95" t="s">
        <v>161</v>
      </c>
      <c r="F122" s="101">
        <v>0</v>
      </c>
      <c r="G122" s="102" t="s">
        <v>35</v>
      </c>
      <c r="H122" s="102" t="s">
        <v>35</v>
      </c>
      <c r="I122" s="102" t="s">
        <v>35</v>
      </c>
      <c r="J122" s="102" t="s">
        <v>35</v>
      </c>
      <c r="K122" s="102" t="s">
        <v>35</v>
      </c>
      <c r="L122" s="102">
        <v>30000</v>
      </c>
      <c r="M122" s="102">
        <v>30000</v>
      </c>
      <c r="N122" s="102">
        <v>840000</v>
      </c>
      <c r="O122" s="102">
        <f>VLOOKUP(A122,'[1]ינואר עד יוני 2016'!A:F,6,0)</f>
        <v>421732</v>
      </c>
      <c r="P122" s="102">
        <v>421732</v>
      </c>
      <c r="Q122" s="102">
        <f t="shared" si="12"/>
        <v>1321.732</v>
      </c>
      <c r="R122" s="102">
        <v>1637268</v>
      </c>
      <c r="S122" s="102">
        <f t="shared" si="11"/>
        <v>1637.268</v>
      </c>
      <c r="T122" s="102">
        <f t="shared" si="15"/>
        <v>2959</v>
      </c>
      <c r="U122" s="102">
        <f>VLOOKUP(A122,'[1]16'!B:W,22,0)</f>
        <v>3619</v>
      </c>
      <c r="V122" s="102">
        <v>0</v>
      </c>
      <c r="W122" s="102">
        <f t="shared" si="17"/>
        <v>3619</v>
      </c>
      <c r="X122" s="102">
        <f t="shared" si="16"/>
        <v>660</v>
      </c>
      <c r="Y122" s="102">
        <v>0</v>
      </c>
      <c r="Z122" s="102">
        <f t="shared" si="18"/>
        <v>1637.268</v>
      </c>
      <c r="AA122" s="102"/>
      <c r="AB122" s="102">
        <v>1637</v>
      </c>
      <c r="AC122" s="102">
        <f>VLOOKUP(A122,'[1]16'!B:AL,30,0)</f>
        <v>0</v>
      </c>
      <c r="AD122" s="102">
        <f>VLOOKUP(A122,'[1]16'!B:AK,31,1)</f>
        <v>0</v>
      </c>
      <c r="AE122" s="102">
        <f>VLOOKUP(A122,'[1]16'!B:AK,32,1)</f>
        <v>0</v>
      </c>
      <c r="AF122" s="102">
        <f>VLOOKUP(A122,'[1]16'!B:AL,33,1)</f>
        <v>0</v>
      </c>
      <c r="AG122" s="102">
        <v>0</v>
      </c>
      <c r="AH122" s="102">
        <v>0</v>
      </c>
      <c r="AI122" s="102">
        <v>0</v>
      </c>
      <c r="AJ122" s="102">
        <f t="shared" si="13"/>
        <v>1637</v>
      </c>
      <c r="AK122" s="103">
        <f t="shared" si="14"/>
        <v>-0.2680000000000291</v>
      </c>
    </row>
    <row r="123" spans="1:37" ht="15.75" hidden="1" customHeight="1">
      <c r="A123" s="95" t="s">
        <v>162</v>
      </c>
      <c r="B123" s="95" t="s">
        <v>31</v>
      </c>
      <c r="C123" s="95" t="s">
        <v>32</v>
      </c>
      <c r="D123" s="95" t="s">
        <v>33</v>
      </c>
      <c r="E123" s="95" t="s">
        <v>39</v>
      </c>
      <c r="F123" s="101">
        <v>0</v>
      </c>
      <c r="G123" s="102" t="s">
        <v>35</v>
      </c>
      <c r="H123" s="102" t="s">
        <v>35</v>
      </c>
      <c r="I123" s="102" t="s">
        <v>35</v>
      </c>
      <c r="J123" s="102" t="s">
        <v>35</v>
      </c>
      <c r="K123" s="102" t="s">
        <v>35</v>
      </c>
      <c r="L123" s="102" t="s">
        <v>35</v>
      </c>
      <c r="M123" s="102">
        <v>3419.0400000000004</v>
      </c>
      <c r="N123" s="102">
        <v>2485.38</v>
      </c>
      <c r="O123" s="102"/>
      <c r="P123" s="102" t="s">
        <v>35</v>
      </c>
      <c r="Q123" s="102">
        <f t="shared" si="12"/>
        <v>5.90442</v>
      </c>
      <c r="R123" s="102">
        <v>0</v>
      </c>
      <c r="S123" s="102">
        <v>0</v>
      </c>
      <c r="T123" s="102">
        <f t="shared" si="15"/>
        <v>5.90442</v>
      </c>
      <c r="U123" s="102">
        <f>VLOOKUP(A123,'[1]16'!B:W,22,0)</f>
        <v>5000</v>
      </c>
      <c r="V123" s="102">
        <v>0</v>
      </c>
      <c r="W123" s="102">
        <f t="shared" si="17"/>
        <v>5000</v>
      </c>
      <c r="X123" s="102">
        <f t="shared" si="16"/>
        <v>4994.0955800000002</v>
      </c>
      <c r="Y123" s="102">
        <v>0</v>
      </c>
      <c r="Z123" s="102">
        <f t="shared" si="18"/>
        <v>0</v>
      </c>
      <c r="AA123" s="102"/>
      <c r="AB123" s="102">
        <v>0</v>
      </c>
      <c r="AC123" s="102">
        <f>VLOOKUP(A123,'[1]16'!B:AL,30,0)</f>
        <v>0</v>
      </c>
      <c r="AD123" s="102">
        <f>VLOOKUP(A123,'[1]16'!B:AK,31,1)</f>
        <v>0</v>
      </c>
      <c r="AE123" s="102">
        <f>VLOOKUP(A123,'[1]16'!B:AK,32,1)</f>
        <v>0</v>
      </c>
      <c r="AF123" s="102">
        <f>VLOOKUP(A123,'[1]16'!B:AL,33,1)</f>
        <v>0</v>
      </c>
      <c r="AG123" s="102">
        <v>0</v>
      </c>
      <c r="AH123" s="102">
        <v>0</v>
      </c>
      <c r="AI123" s="102">
        <v>0</v>
      </c>
      <c r="AJ123" s="102">
        <f t="shared" si="13"/>
        <v>0</v>
      </c>
      <c r="AK123" s="103">
        <f t="shared" si="14"/>
        <v>0</v>
      </c>
    </row>
    <row r="124" spans="1:37" ht="15.75" hidden="1" customHeight="1">
      <c r="A124" s="95" t="s">
        <v>163</v>
      </c>
      <c r="B124" s="95" t="s">
        <v>31</v>
      </c>
      <c r="C124" s="95" t="s">
        <v>32</v>
      </c>
      <c r="D124" s="95" t="s">
        <v>33</v>
      </c>
      <c r="E124" s="95" t="s">
        <v>34</v>
      </c>
      <c r="F124" s="101">
        <v>0</v>
      </c>
      <c r="G124" s="102" t="s">
        <v>35</v>
      </c>
      <c r="H124" s="102" t="s">
        <v>35</v>
      </c>
      <c r="I124" s="102" t="s">
        <v>35</v>
      </c>
      <c r="J124" s="102" t="s">
        <v>35</v>
      </c>
      <c r="K124" s="102" t="s">
        <v>35</v>
      </c>
      <c r="L124" s="102">
        <v>141600</v>
      </c>
      <c r="M124" s="102">
        <v>41300</v>
      </c>
      <c r="N124" s="102" t="s">
        <v>35</v>
      </c>
      <c r="O124" s="102"/>
      <c r="P124" s="102" t="s">
        <v>35</v>
      </c>
      <c r="Q124" s="102">
        <f t="shared" si="12"/>
        <v>182.9</v>
      </c>
      <c r="R124" s="102">
        <v>0</v>
      </c>
      <c r="S124" s="102">
        <v>0</v>
      </c>
      <c r="T124" s="102">
        <f t="shared" si="15"/>
        <v>182.9</v>
      </c>
      <c r="U124" s="102">
        <f>VLOOKUP(A124,'[1]16'!B:W,22,0)</f>
        <v>142</v>
      </c>
      <c r="V124" s="102">
        <v>0</v>
      </c>
      <c r="W124" s="102">
        <f t="shared" si="17"/>
        <v>142</v>
      </c>
      <c r="X124" s="120">
        <f t="shared" si="16"/>
        <v>-40.900000000000006</v>
      </c>
      <c r="Y124" s="102">
        <v>0</v>
      </c>
      <c r="Z124" s="102">
        <f t="shared" si="18"/>
        <v>0</v>
      </c>
      <c r="AA124" s="102"/>
      <c r="AB124" s="102">
        <v>0</v>
      </c>
      <c r="AC124" s="102">
        <f>VLOOKUP(A124,'[1]16'!B:AL,30,0)</f>
        <v>0</v>
      </c>
      <c r="AD124" s="102">
        <f>VLOOKUP(A124,'[1]16'!B:AK,31,1)</f>
        <v>0</v>
      </c>
      <c r="AE124" s="102">
        <f>VLOOKUP(A124,'[1]16'!B:AK,32,1)</f>
        <v>0</v>
      </c>
      <c r="AF124" s="102">
        <f>VLOOKUP(A124,'[1]16'!B:AL,33,1)</f>
        <v>0</v>
      </c>
      <c r="AG124" s="102">
        <v>0</v>
      </c>
      <c r="AH124" s="102">
        <v>0</v>
      </c>
      <c r="AI124" s="102">
        <v>0</v>
      </c>
      <c r="AJ124" s="102">
        <f t="shared" si="13"/>
        <v>0</v>
      </c>
      <c r="AK124" s="103">
        <f t="shared" si="14"/>
        <v>0</v>
      </c>
    </row>
    <row r="125" spans="1:37" ht="15.75" customHeight="1">
      <c r="A125" s="95" t="s">
        <v>164</v>
      </c>
      <c r="B125" s="95" t="s">
        <v>37</v>
      </c>
      <c r="C125" s="95" t="s">
        <v>38</v>
      </c>
      <c r="D125" s="95" t="s">
        <v>33</v>
      </c>
      <c r="E125" s="95" t="s">
        <v>44</v>
      </c>
      <c r="F125" s="101">
        <v>0</v>
      </c>
      <c r="G125" s="102" t="s">
        <v>35</v>
      </c>
      <c r="H125" s="102" t="s">
        <v>35</v>
      </c>
      <c r="I125" s="102" t="s">
        <v>35</v>
      </c>
      <c r="J125" s="102" t="s">
        <v>35</v>
      </c>
      <c r="K125" s="102" t="s">
        <v>35</v>
      </c>
      <c r="L125" s="102" t="s">
        <v>35</v>
      </c>
      <c r="M125" s="102" t="s">
        <v>35</v>
      </c>
      <c r="N125" s="102">
        <v>999845</v>
      </c>
      <c r="O125" s="102"/>
      <c r="P125" s="102" t="s">
        <v>35</v>
      </c>
      <c r="Q125" s="102">
        <f t="shared" si="12"/>
        <v>999.84500000000003</v>
      </c>
      <c r="R125" s="102">
        <v>0</v>
      </c>
      <c r="S125" s="102">
        <v>0</v>
      </c>
      <c r="T125" s="102">
        <f t="shared" si="15"/>
        <v>999.84500000000003</v>
      </c>
      <c r="U125" s="102">
        <f>VLOOKUP(A125,'[1]16'!B:W,22,0)</f>
        <v>1000</v>
      </c>
      <c r="V125" s="102">
        <v>0</v>
      </c>
      <c r="W125" s="102">
        <f t="shared" si="17"/>
        <v>1000</v>
      </c>
      <c r="X125" s="102">
        <f t="shared" si="16"/>
        <v>0.15499999999997272</v>
      </c>
      <c r="Y125" s="102">
        <v>0</v>
      </c>
      <c r="Z125" s="102">
        <f t="shared" si="18"/>
        <v>0</v>
      </c>
      <c r="AA125" s="102"/>
      <c r="AB125" s="102">
        <v>0</v>
      </c>
      <c r="AC125" s="102">
        <f>VLOOKUP(A125,'[1]16'!B:AL,30,0)</f>
        <v>0</v>
      </c>
      <c r="AD125" s="102">
        <f>VLOOKUP(A125,'[1]16'!B:AK,31,1)</f>
        <v>0</v>
      </c>
      <c r="AE125" s="102">
        <f>VLOOKUP(A125,'[1]16'!B:AK,32,1)</f>
        <v>0</v>
      </c>
      <c r="AF125" s="102">
        <f>VLOOKUP(A125,'[1]16'!B:AL,33,1)</f>
        <v>0</v>
      </c>
      <c r="AG125" s="102">
        <v>0</v>
      </c>
      <c r="AH125" s="102">
        <v>0</v>
      </c>
      <c r="AI125" s="102">
        <v>0</v>
      </c>
      <c r="AJ125" s="102">
        <f t="shared" si="13"/>
        <v>0</v>
      </c>
      <c r="AK125" s="103">
        <f t="shared" si="14"/>
        <v>0</v>
      </c>
    </row>
    <row r="126" spans="1:37" ht="15.75" hidden="1" customHeight="1">
      <c r="A126" s="95" t="s">
        <v>165</v>
      </c>
      <c r="B126" s="95" t="s">
        <v>72</v>
      </c>
      <c r="C126" s="95" t="s">
        <v>166</v>
      </c>
      <c r="D126" s="95" t="s">
        <v>74</v>
      </c>
      <c r="E126" s="95" t="s">
        <v>34</v>
      </c>
      <c r="F126" s="101">
        <v>0</v>
      </c>
      <c r="G126" s="102" t="s">
        <v>35</v>
      </c>
      <c r="H126" s="102" t="s">
        <v>35</v>
      </c>
      <c r="I126" s="102" t="s">
        <v>35</v>
      </c>
      <c r="J126" s="102" t="s">
        <v>35</v>
      </c>
      <c r="K126" s="102" t="s">
        <v>35</v>
      </c>
      <c r="L126" s="102" t="s">
        <v>35</v>
      </c>
      <c r="M126" s="102">
        <v>3317497.03</v>
      </c>
      <c r="N126" s="102">
        <v>2602795.4000000004</v>
      </c>
      <c r="O126" s="102">
        <f>VLOOKUP(A126,'[1]ינואר עד יוני 2016'!A:F,6,0)</f>
        <v>453914.6</v>
      </c>
      <c r="P126" s="102">
        <v>453914.6</v>
      </c>
      <c r="Q126" s="102">
        <f t="shared" si="12"/>
        <v>6374.2070299999987</v>
      </c>
      <c r="R126" s="102">
        <v>465605</v>
      </c>
      <c r="S126" s="102">
        <f t="shared" si="11"/>
        <v>465.60500000000002</v>
      </c>
      <c r="T126" s="102">
        <f t="shared" si="15"/>
        <v>6839.8120299999991</v>
      </c>
      <c r="U126" s="102">
        <f>VLOOKUP(A126,'[1]16'!B:W,22,0)</f>
        <v>6840</v>
      </c>
      <c r="V126" s="102">
        <v>0</v>
      </c>
      <c r="W126" s="102">
        <f t="shared" si="17"/>
        <v>6840</v>
      </c>
      <c r="X126" s="102">
        <f t="shared" si="16"/>
        <v>0.18797000000085973</v>
      </c>
      <c r="Y126" s="102">
        <v>0</v>
      </c>
      <c r="Z126" s="102">
        <f t="shared" si="18"/>
        <v>465.60500000000002</v>
      </c>
      <c r="AA126" s="102"/>
      <c r="AB126" s="102">
        <v>466</v>
      </c>
      <c r="AC126" s="102">
        <f>VLOOKUP(A126,'[1]16'!B:AL,30,0)</f>
        <v>0</v>
      </c>
      <c r="AD126" s="102">
        <f>VLOOKUP(A126,'[1]16'!B:AK,31,1)</f>
        <v>0</v>
      </c>
      <c r="AE126" s="102">
        <f>VLOOKUP(A126,'[1]16'!B:AK,32,1)</f>
        <v>0</v>
      </c>
      <c r="AF126" s="102">
        <f>VLOOKUP(A126,'[1]16'!B:AL,33,1)</f>
        <v>0</v>
      </c>
      <c r="AG126" s="102">
        <v>0</v>
      </c>
      <c r="AH126" s="102">
        <v>0</v>
      </c>
      <c r="AI126" s="102">
        <v>0</v>
      </c>
      <c r="AJ126" s="102">
        <f t="shared" si="13"/>
        <v>466</v>
      </c>
      <c r="AK126" s="103">
        <f t="shared" si="14"/>
        <v>0.39499999999998181</v>
      </c>
    </row>
    <row r="127" spans="1:37" ht="15.75" hidden="1" customHeight="1">
      <c r="A127" s="110" t="s">
        <v>167</v>
      </c>
      <c r="B127" s="95" t="s">
        <v>72</v>
      </c>
      <c r="C127" s="95" t="s">
        <v>168</v>
      </c>
      <c r="D127" s="95" t="s">
        <v>74</v>
      </c>
      <c r="E127" s="95" t="s">
        <v>34</v>
      </c>
      <c r="F127" s="101" t="s">
        <v>735</v>
      </c>
      <c r="G127" s="102" t="s">
        <v>35</v>
      </c>
      <c r="H127" s="102" t="s">
        <v>35</v>
      </c>
      <c r="I127" s="102" t="s">
        <v>35</v>
      </c>
      <c r="J127" s="102" t="s">
        <v>35</v>
      </c>
      <c r="K127" s="102" t="s">
        <v>35</v>
      </c>
      <c r="L127" s="102" t="s">
        <v>35</v>
      </c>
      <c r="M127" s="102" t="s">
        <v>35</v>
      </c>
      <c r="N127" s="102" t="s">
        <v>35</v>
      </c>
      <c r="O127" s="102"/>
      <c r="P127" s="102">
        <v>2277896.42</v>
      </c>
      <c r="Q127" s="102">
        <f t="shared" si="12"/>
        <v>2277.89642</v>
      </c>
      <c r="R127" s="102">
        <v>7603155.7999999998</v>
      </c>
      <c r="S127" s="102">
        <f t="shared" si="11"/>
        <v>7603.1557999999995</v>
      </c>
      <c r="T127" s="102">
        <f t="shared" si="15"/>
        <v>9881.0522199999996</v>
      </c>
      <c r="U127" s="102">
        <f>VLOOKUP(A127,'[1]16'!B:W,22,0)</f>
        <v>0</v>
      </c>
      <c r="V127" s="102">
        <v>17297</v>
      </c>
      <c r="W127" s="102">
        <f t="shared" si="17"/>
        <v>17297</v>
      </c>
      <c r="X127" s="102">
        <f t="shared" si="16"/>
        <v>7415.9477800000004</v>
      </c>
      <c r="Y127" s="102">
        <v>7416</v>
      </c>
      <c r="Z127" s="102">
        <f t="shared" si="18"/>
        <v>15019.1558</v>
      </c>
      <c r="AA127" s="102"/>
      <c r="AB127" s="102">
        <v>10884</v>
      </c>
      <c r="AC127" s="102">
        <f>VLOOKUP(A127,'[1]16'!B:AL,30,0)</f>
        <v>4134.72</v>
      </c>
      <c r="AD127" s="102">
        <f>VLOOKUP(A127,'[1]16'!B:AK,31,1)</f>
        <v>0</v>
      </c>
      <c r="AE127" s="102">
        <f>VLOOKUP(A127,'[1]16'!B:AK,32,1)</f>
        <v>0</v>
      </c>
      <c r="AF127" s="102">
        <f>VLOOKUP(A127,'[1]16'!B:AL,33,1)</f>
        <v>0</v>
      </c>
      <c r="AG127" s="102">
        <v>0</v>
      </c>
      <c r="AH127" s="102">
        <v>0</v>
      </c>
      <c r="AI127" s="102">
        <v>0</v>
      </c>
      <c r="AJ127" s="102">
        <f t="shared" si="13"/>
        <v>15018.720000000001</v>
      </c>
      <c r="AK127" s="103">
        <f t="shared" si="14"/>
        <v>-0.43579999999928987</v>
      </c>
    </row>
    <row r="128" spans="1:37" ht="15.75" hidden="1" customHeight="1">
      <c r="A128" s="95" t="s">
        <v>169</v>
      </c>
      <c r="B128" s="95" t="s">
        <v>37</v>
      </c>
      <c r="C128" s="95" t="s">
        <v>736</v>
      </c>
      <c r="D128" s="95" t="s">
        <v>33</v>
      </c>
      <c r="E128" s="95" t="s">
        <v>169</v>
      </c>
      <c r="F128" s="101">
        <v>0</v>
      </c>
      <c r="G128" s="102" t="s">
        <v>35</v>
      </c>
      <c r="H128" s="102" t="s">
        <v>35</v>
      </c>
      <c r="I128" s="102" t="s">
        <v>35</v>
      </c>
      <c r="J128" s="102" t="s">
        <v>35</v>
      </c>
      <c r="K128" s="102" t="s">
        <v>35</v>
      </c>
      <c r="L128" s="102" t="s">
        <v>35</v>
      </c>
      <c r="M128" s="102" t="s">
        <v>35</v>
      </c>
      <c r="N128" s="102" t="s">
        <v>35</v>
      </c>
      <c r="O128" s="102"/>
      <c r="P128" s="102" t="s">
        <v>35</v>
      </c>
      <c r="Q128" s="102">
        <f t="shared" si="12"/>
        <v>0</v>
      </c>
      <c r="R128" s="102">
        <v>2950000</v>
      </c>
      <c r="S128" s="102">
        <f t="shared" si="11"/>
        <v>2950</v>
      </c>
      <c r="T128" s="102">
        <f t="shared" si="15"/>
        <v>2950</v>
      </c>
      <c r="U128" s="102">
        <v>2950</v>
      </c>
      <c r="V128" s="102">
        <v>0</v>
      </c>
      <c r="W128" s="102">
        <f t="shared" si="17"/>
        <v>2950</v>
      </c>
      <c r="X128" s="102">
        <f t="shared" si="16"/>
        <v>0</v>
      </c>
      <c r="Y128" s="102">
        <v>0</v>
      </c>
      <c r="Z128" s="102">
        <f t="shared" si="18"/>
        <v>2950</v>
      </c>
      <c r="AA128" s="102"/>
      <c r="AB128" s="102">
        <v>2950</v>
      </c>
      <c r="AC128" s="102">
        <f>VLOOKUP(A128,'[1]16'!B:AL,30,0)</f>
        <v>0</v>
      </c>
      <c r="AD128" s="102">
        <f>VLOOKUP(A128,'[1]16'!B:AK,31,1)</f>
        <v>0</v>
      </c>
      <c r="AE128" s="102">
        <f>VLOOKUP(A128,'[1]16'!B:AK,32,1)</f>
        <v>0</v>
      </c>
      <c r="AF128" s="102">
        <f>VLOOKUP(A128,'[1]16'!B:AL,33,1)</f>
        <v>0</v>
      </c>
      <c r="AG128" s="102">
        <v>0</v>
      </c>
      <c r="AH128" s="102">
        <v>0</v>
      </c>
      <c r="AI128" s="102">
        <v>0</v>
      </c>
      <c r="AJ128" s="102">
        <f t="shared" si="13"/>
        <v>2950</v>
      </c>
      <c r="AK128" s="103">
        <f t="shared" si="14"/>
        <v>0</v>
      </c>
    </row>
    <row r="129" spans="1:37" ht="15.75" hidden="1" customHeight="1">
      <c r="A129" s="95" t="s">
        <v>737</v>
      </c>
      <c r="B129" s="95" t="s">
        <v>37</v>
      </c>
      <c r="C129" s="95" t="s">
        <v>736</v>
      </c>
      <c r="D129" s="95" t="s">
        <v>33</v>
      </c>
      <c r="E129" s="95" t="s">
        <v>699</v>
      </c>
      <c r="F129" s="101">
        <v>0</v>
      </c>
      <c r="G129" s="102" t="s">
        <v>35</v>
      </c>
      <c r="H129" s="102" t="s">
        <v>35</v>
      </c>
      <c r="I129" s="102" t="s">
        <v>35</v>
      </c>
      <c r="J129" s="102">
        <v>1000000</v>
      </c>
      <c r="K129" s="102" t="s">
        <v>35</v>
      </c>
      <c r="L129" s="102" t="s">
        <v>35</v>
      </c>
      <c r="M129" s="102" t="s">
        <v>35</v>
      </c>
      <c r="N129" s="102" t="s">
        <v>35</v>
      </c>
      <c r="O129" s="102"/>
      <c r="P129" s="102" t="s">
        <v>35</v>
      </c>
      <c r="Q129" s="102">
        <f t="shared" si="12"/>
        <v>1000</v>
      </c>
      <c r="R129" s="102">
        <v>0</v>
      </c>
      <c r="S129" s="102">
        <v>0</v>
      </c>
      <c r="T129" s="102">
        <f t="shared" si="15"/>
        <v>1000</v>
      </c>
      <c r="U129" s="102">
        <f>VLOOKUP(A129,'[1]16'!B:W,22,0)</f>
        <v>1000</v>
      </c>
      <c r="V129" s="102">
        <v>0</v>
      </c>
      <c r="W129" s="102">
        <f t="shared" si="17"/>
        <v>1000</v>
      </c>
      <c r="X129" s="102">
        <f t="shared" si="16"/>
        <v>0</v>
      </c>
      <c r="Y129" s="102">
        <v>0</v>
      </c>
      <c r="Z129" s="102">
        <f t="shared" si="18"/>
        <v>0</v>
      </c>
      <c r="AA129" s="102"/>
      <c r="AB129" s="102">
        <v>0</v>
      </c>
      <c r="AC129" s="102">
        <f>VLOOKUP(A129,'[1]16'!B:AL,30,0)</f>
        <v>0</v>
      </c>
      <c r="AD129" s="102">
        <f>VLOOKUP(A129,'[1]16'!B:AK,31,1)</f>
        <v>0</v>
      </c>
      <c r="AE129" s="102">
        <f>VLOOKUP(A129,'[1]16'!B:AK,32,1)</f>
        <v>0</v>
      </c>
      <c r="AF129" s="102">
        <f>VLOOKUP(A129,'[1]16'!B:AL,33,1)</f>
        <v>0</v>
      </c>
      <c r="AG129" s="102">
        <v>0</v>
      </c>
      <c r="AH129" s="102">
        <v>0</v>
      </c>
      <c r="AI129" s="102">
        <v>0</v>
      </c>
      <c r="AJ129" s="102">
        <f t="shared" si="13"/>
        <v>0</v>
      </c>
      <c r="AK129" s="103">
        <f t="shared" si="14"/>
        <v>0</v>
      </c>
    </row>
    <row r="130" spans="1:37" ht="15.75" hidden="1" customHeight="1">
      <c r="A130" s="95" t="s">
        <v>170</v>
      </c>
      <c r="B130" s="95" t="s">
        <v>31</v>
      </c>
      <c r="C130" s="95" t="s">
        <v>50</v>
      </c>
      <c r="D130" s="95" t="s">
        <v>33</v>
      </c>
      <c r="E130" s="95" t="s">
        <v>94</v>
      </c>
      <c r="F130" s="101">
        <v>0</v>
      </c>
      <c r="G130" s="102" t="s">
        <v>35</v>
      </c>
      <c r="H130" s="102" t="s">
        <v>35</v>
      </c>
      <c r="I130" s="102" t="s">
        <v>35</v>
      </c>
      <c r="J130" s="102" t="s">
        <v>35</v>
      </c>
      <c r="K130" s="102" t="s">
        <v>35</v>
      </c>
      <c r="L130" s="102" t="s">
        <v>35</v>
      </c>
      <c r="M130" s="102">
        <v>133340</v>
      </c>
      <c r="N130" s="102">
        <v>90020</v>
      </c>
      <c r="O130" s="102"/>
      <c r="P130" s="102" t="s">
        <v>35</v>
      </c>
      <c r="Q130" s="102">
        <f t="shared" si="12"/>
        <v>223.36</v>
      </c>
      <c r="R130" s="102">
        <v>0</v>
      </c>
      <c r="S130" s="102">
        <v>0</v>
      </c>
      <c r="T130" s="102">
        <f t="shared" si="15"/>
        <v>223.36</v>
      </c>
      <c r="U130" s="102">
        <f>VLOOKUP(A130,'[1]16'!B:W,22,0)</f>
        <v>14000</v>
      </c>
      <c r="V130" s="102">
        <v>0</v>
      </c>
      <c r="W130" s="102">
        <f t="shared" si="17"/>
        <v>14000</v>
      </c>
      <c r="X130" s="102">
        <f t="shared" si="16"/>
        <v>13776.64</v>
      </c>
      <c r="Y130" s="102">
        <v>0</v>
      </c>
      <c r="Z130" s="102">
        <f t="shared" si="18"/>
        <v>0</v>
      </c>
      <c r="AA130" s="102"/>
      <c r="AB130" s="102">
        <v>0</v>
      </c>
      <c r="AC130" s="102">
        <v>0</v>
      </c>
      <c r="AD130" s="102">
        <f>VLOOKUP(A130,'[1]16'!B:AK,31,1)</f>
        <v>0</v>
      </c>
      <c r="AE130" s="102">
        <f>VLOOKUP(A130,'[1]16'!B:AK,32,1)</f>
        <v>0</v>
      </c>
      <c r="AF130" s="102">
        <f>VLOOKUP(A130,'[1]16'!B:AL,33,1)</f>
        <v>0</v>
      </c>
      <c r="AG130" s="102">
        <v>0</v>
      </c>
      <c r="AH130" s="102">
        <v>0</v>
      </c>
      <c r="AI130" s="102">
        <v>0</v>
      </c>
      <c r="AJ130" s="102">
        <f t="shared" si="13"/>
        <v>0</v>
      </c>
      <c r="AK130" s="103">
        <f t="shared" si="14"/>
        <v>0</v>
      </c>
    </row>
    <row r="131" spans="1:37" ht="15.75" hidden="1" customHeight="1">
      <c r="A131" s="95" t="s">
        <v>171</v>
      </c>
      <c r="B131" s="95" t="s">
        <v>31</v>
      </c>
      <c r="C131" s="95" t="s">
        <v>50</v>
      </c>
      <c r="D131" s="95" t="s">
        <v>33</v>
      </c>
      <c r="E131" s="95" t="s">
        <v>94</v>
      </c>
      <c r="F131" s="101">
        <v>0</v>
      </c>
      <c r="G131" s="102" t="s">
        <v>35</v>
      </c>
      <c r="H131" s="102" t="s">
        <v>35</v>
      </c>
      <c r="I131" s="102" t="s">
        <v>35</v>
      </c>
      <c r="J131" s="102" t="s">
        <v>35</v>
      </c>
      <c r="K131" s="102" t="s">
        <v>35</v>
      </c>
      <c r="L131" s="102">
        <v>1442283</v>
      </c>
      <c r="M131" s="102">
        <v>774533</v>
      </c>
      <c r="N131" s="102">
        <v>701550</v>
      </c>
      <c r="O131" s="102"/>
      <c r="P131" s="102" t="s">
        <v>35</v>
      </c>
      <c r="Q131" s="102">
        <f t="shared" si="12"/>
        <v>2918.366</v>
      </c>
      <c r="R131" s="102">
        <v>157929</v>
      </c>
      <c r="S131" s="102">
        <f t="shared" si="11"/>
        <v>157.929</v>
      </c>
      <c r="T131" s="102">
        <f t="shared" si="15"/>
        <v>3076.2950000000001</v>
      </c>
      <c r="U131" s="102">
        <f>VLOOKUP(A131,'[1]16'!B:W,22,0)</f>
        <v>3076.2950000000001</v>
      </c>
      <c r="V131" s="102">
        <v>0</v>
      </c>
      <c r="W131" s="102">
        <f t="shared" si="17"/>
        <v>3076.2950000000001</v>
      </c>
      <c r="X131" s="102">
        <f t="shared" si="16"/>
        <v>0</v>
      </c>
      <c r="Y131" s="102">
        <v>0</v>
      </c>
      <c r="Z131" s="102">
        <f t="shared" si="18"/>
        <v>157.929</v>
      </c>
      <c r="AA131" s="102"/>
      <c r="AB131" s="102">
        <v>158</v>
      </c>
      <c r="AC131" s="102">
        <f>VLOOKUP(A131,'[1]16'!B:AL,30,0)</f>
        <v>0</v>
      </c>
      <c r="AD131" s="102">
        <f>VLOOKUP(A131,'[1]16'!B:AK,31,1)</f>
        <v>0</v>
      </c>
      <c r="AE131" s="102">
        <f>VLOOKUP(A131,'[1]16'!B:AK,32,1)</f>
        <v>0</v>
      </c>
      <c r="AF131" s="102">
        <f>VLOOKUP(A131,'[1]16'!B:AL,33,1)</f>
        <v>0</v>
      </c>
      <c r="AG131" s="102">
        <v>0</v>
      </c>
      <c r="AH131" s="102">
        <v>0</v>
      </c>
      <c r="AI131" s="102">
        <v>0</v>
      </c>
      <c r="AJ131" s="102">
        <f t="shared" si="13"/>
        <v>158</v>
      </c>
      <c r="AK131" s="103">
        <f t="shared" si="14"/>
        <v>7.0999999999997954E-2</v>
      </c>
    </row>
    <row r="132" spans="1:37" ht="15.75" hidden="1" customHeight="1">
      <c r="A132" s="95" t="s">
        <v>172</v>
      </c>
      <c r="B132" s="95" t="s">
        <v>31</v>
      </c>
      <c r="C132" s="95" t="s">
        <v>50</v>
      </c>
      <c r="D132" s="95" t="s">
        <v>33</v>
      </c>
      <c r="E132" s="95" t="s">
        <v>94</v>
      </c>
      <c r="F132" s="101">
        <v>0</v>
      </c>
      <c r="G132" s="102" t="s">
        <v>35</v>
      </c>
      <c r="H132" s="102" t="s">
        <v>35</v>
      </c>
      <c r="I132" s="102" t="s">
        <v>35</v>
      </c>
      <c r="J132" s="102">
        <v>54000</v>
      </c>
      <c r="K132" s="102" t="s">
        <v>35</v>
      </c>
      <c r="L132" s="102">
        <v>2018800</v>
      </c>
      <c r="M132" s="102">
        <v>3351941</v>
      </c>
      <c r="N132" s="102">
        <v>2838888</v>
      </c>
      <c r="O132" s="102">
        <f>VLOOKUP(A132,'[1]ינואר עד יוני 2016'!A:F,6,0)</f>
        <v>58178</v>
      </c>
      <c r="P132" s="102">
        <v>58178</v>
      </c>
      <c r="Q132" s="102">
        <f t="shared" si="12"/>
        <v>8321.8070000000007</v>
      </c>
      <c r="R132" s="102">
        <v>405470</v>
      </c>
      <c r="S132" s="102">
        <f t="shared" si="11"/>
        <v>405.47</v>
      </c>
      <c r="T132" s="102">
        <f t="shared" si="15"/>
        <v>8727.277</v>
      </c>
      <c r="U132" s="102">
        <f>VLOOKUP(A132,'[1]16'!B:W,22,0)</f>
        <v>10000</v>
      </c>
      <c r="V132" s="102">
        <v>0</v>
      </c>
      <c r="W132" s="102">
        <f t="shared" si="17"/>
        <v>10000</v>
      </c>
      <c r="X132" s="102">
        <f t="shared" si="16"/>
        <v>1272.723</v>
      </c>
      <c r="Y132" s="102">
        <v>0</v>
      </c>
      <c r="Z132" s="102">
        <f t="shared" si="18"/>
        <v>405.47</v>
      </c>
      <c r="AA132" s="102"/>
      <c r="AB132" s="102">
        <v>405</v>
      </c>
      <c r="AC132" s="102">
        <f>VLOOKUP(A132,'[1]16'!B:AL,30,0)</f>
        <v>0</v>
      </c>
      <c r="AD132" s="102">
        <f>VLOOKUP(A132,'[1]16'!B:AK,31,1)</f>
        <v>0</v>
      </c>
      <c r="AE132" s="102">
        <f>VLOOKUP(A132,'[1]16'!B:AK,32,1)</f>
        <v>0</v>
      </c>
      <c r="AF132" s="102">
        <f>VLOOKUP(A132,'[1]16'!B:AL,33,1)</f>
        <v>0</v>
      </c>
      <c r="AG132" s="102">
        <v>0</v>
      </c>
      <c r="AH132" s="102">
        <v>0</v>
      </c>
      <c r="AI132" s="102">
        <v>0</v>
      </c>
      <c r="AJ132" s="102">
        <f t="shared" si="13"/>
        <v>405</v>
      </c>
      <c r="AK132" s="103">
        <f t="shared" si="14"/>
        <v>-0.47000000000002728</v>
      </c>
    </row>
    <row r="133" spans="1:37" ht="15.75" hidden="1" customHeight="1">
      <c r="A133" s="95" t="s">
        <v>738</v>
      </c>
      <c r="B133" s="95" t="s">
        <v>31</v>
      </c>
      <c r="C133" s="95" t="s">
        <v>32</v>
      </c>
      <c r="D133" s="95" t="s">
        <v>33</v>
      </c>
      <c r="E133" s="95" t="s">
        <v>173</v>
      </c>
      <c r="F133" s="101">
        <v>0</v>
      </c>
      <c r="G133" s="102" t="s">
        <v>35</v>
      </c>
      <c r="H133" s="102" t="s">
        <v>35</v>
      </c>
      <c r="I133" s="102" t="s">
        <v>35</v>
      </c>
      <c r="J133" s="102" t="s">
        <v>35</v>
      </c>
      <c r="K133" s="102" t="s">
        <v>35</v>
      </c>
      <c r="L133" s="102">
        <v>15000000</v>
      </c>
      <c r="M133" s="102">
        <v>8000000</v>
      </c>
      <c r="N133" s="102" t="s">
        <v>35</v>
      </c>
      <c r="O133" s="102">
        <f>VLOOKUP(A133,'[1]ינואר עד יוני 2016'!A:F,6,0)</f>
        <v>10000000</v>
      </c>
      <c r="P133" s="102">
        <v>10000000</v>
      </c>
      <c r="Q133" s="102">
        <f t="shared" si="12"/>
        <v>33000</v>
      </c>
      <c r="R133" s="102">
        <v>3000000</v>
      </c>
      <c r="S133" s="102">
        <f t="shared" si="11"/>
        <v>3000</v>
      </c>
      <c r="T133" s="102">
        <f t="shared" si="15"/>
        <v>36000</v>
      </c>
      <c r="U133" s="102">
        <f>VLOOKUP(A133,'[1]16'!B:W,22,0)</f>
        <v>36000</v>
      </c>
      <c r="V133" s="102">
        <v>0</v>
      </c>
      <c r="W133" s="102">
        <f t="shared" si="17"/>
        <v>36000</v>
      </c>
      <c r="X133" s="102">
        <f t="shared" si="16"/>
        <v>0</v>
      </c>
      <c r="Y133" s="102">
        <v>0</v>
      </c>
      <c r="Z133" s="102">
        <f t="shared" si="18"/>
        <v>3000</v>
      </c>
      <c r="AA133" s="102"/>
      <c r="AB133" s="102">
        <v>3000</v>
      </c>
      <c r="AC133" s="102">
        <f>VLOOKUP(A133,'[1]16'!B:AL,30,0)</f>
        <v>0</v>
      </c>
      <c r="AD133" s="102">
        <f>VLOOKUP(A133,'[1]16'!B:AK,31,1)</f>
        <v>0</v>
      </c>
      <c r="AE133" s="102">
        <f>VLOOKUP(A133,'[1]16'!B:AK,32,1)</f>
        <v>0</v>
      </c>
      <c r="AF133" s="102">
        <f>VLOOKUP(A133,'[1]16'!B:AL,33,1)</f>
        <v>0</v>
      </c>
      <c r="AG133" s="102">
        <v>0</v>
      </c>
      <c r="AH133" s="102">
        <v>0</v>
      </c>
      <c r="AI133" s="102">
        <v>0</v>
      </c>
      <c r="AJ133" s="102">
        <f t="shared" si="13"/>
        <v>3000</v>
      </c>
      <c r="AK133" s="103">
        <f t="shared" si="14"/>
        <v>0</v>
      </c>
    </row>
    <row r="134" spans="1:37" ht="15.75" customHeight="1">
      <c r="A134" s="95" t="s">
        <v>174</v>
      </c>
      <c r="B134" s="95" t="s">
        <v>37</v>
      </c>
      <c r="C134" s="95" t="s">
        <v>38</v>
      </c>
      <c r="D134" s="95" t="s">
        <v>33</v>
      </c>
      <c r="E134" s="95" t="s">
        <v>44</v>
      </c>
      <c r="F134" s="101">
        <v>0</v>
      </c>
      <c r="G134" s="102" t="s">
        <v>35</v>
      </c>
      <c r="H134" s="102" t="s">
        <v>35</v>
      </c>
      <c r="I134" s="102" t="s">
        <v>35</v>
      </c>
      <c r="J134" s="102" t="s">
        <v>35</v>
      </c>
      <c r="K134" s="102" t="s">
        <v>35</v>
      </c>
      <c r="L134" s="102" t="s">
        <v>35</v>
      </c>
      <c r="M134" s="102">
        <v>518303.3</v>
      </c>
      <c r="N134" s="102">
        <v>1706750.3</v>
      </c>
      <c r="O134" s="102">
        <f>VLOOKUP(A134,'[1]ינואר עד יוני 2016'!A:F,6,0)</f>
        <v>316793.39</v>
      </c>
      <c r="P134" s="102">
        <v>1545930.12</v>
      </c>
      <c r="Q134" s="102">
        <f t="shared" si="12"/>
        <v>3770.9837200000006</v>
      </c>
      <c r="R134" s="102">
        <v>3729015.98</v>
      </c>
      <c r="S134" s="102">
        <f t="shared" ref="S134:S191" si="19">R134/1000</f>
        <v>3729.0159800000001</v>
      </c>
      <c r="T134" s="102">
        <f t="shared" si="15"/>
        <v>7499.9997000000003</v>
      </c>
      <c r="U134" s="102">
        <f>VLOOKUP(A134,'[1]16'!B:W,22,0)</f>
        <v>17643</v>
      </c>
      <c r="V134" s="102">
        <v>0</v>
      </c>
      <c r="W134" s="102">
        <f t="shared" si="17"/>
        <v>17643</v>
      </c>
      <c r="X134" s="102">
        <f t="shared" si="16"/>
        <v>10143.0003</v>
      </c>
      <c r="Y134" s="105">
        <f>VLOOKUP(A134,'[1]16'!B:AK,25,0)</f>
        <v>10143.0003</v>
      </c>
      <c r="Z134" s="102">
        <f t="shared" si="18"/>
        <v>13872.01628</v>
      </c>
      <c r="AA134" s="102"/>
      <c r="AB134" s="102">
        <v>8872</v>
      </c>
      <c r="AC134" s="102">
        <f>VLOOKUP(A134,'[1]16'!B:AL,30,0)</f>
        <v>5000</v>
      </c>
      <c r="AD134" s="102">
        <f>VLOOKUP(A134,'[1]16'!B:AK,31,1)</f>
        <v>0</v>
      </c>
      <c r="AE134" s="102">
        <f>VLOOKUP(A134,'[1]16'!B:AK,32,1)</f>
        <v>0</v>
      </c>
      <c r="AF134" s="102">
        <f>VLOOKUP(A134,'[1]16'!B:AL,33,1)</f>
        <v>0</v>
      </c>
      <c r="AG134" s="102">
        <v>0</v>
      </c>
      <c r="AH134" s="102">
        <v>0</v>
      </c>
      <c r="AI134" s="102">
        <v>0</v>
      </c>
      <c r="AJ134" s="102">
        <f t="shared" si="13"/>
        <v>13872</v>
      </c>
      <c r="AK134" s="103">
        <f t="shared" si="14"/>
        <v>-1.6279999999824213E-2</v>
      </c>
    </row>
    <row r="135" spans="1:37" ht="15.75" hidden="1" customHeight="1">
      <c r="A135" s="95" t="s">
        <v>175</v>
      </c>
      <c r="B135" s="95" t="s">
        <v>31</v>
      </c>
      <c r="C135" s="95" t="s">
        <v>32</v>
      </c>
      <c r="D135" s="95" t="s">
        <v>33</v>
      </c>
      <c r="E135" s="95" t="s">
        <v>175</v>
      </c>
      <c r="F135" s="101">
        <v>0</v>
      </c>
      <c r="G135" s="102" t="s">
        <v>35</v>
      </c>
      <c r="H135" s="102" t="s">
        <v>35</v>
      </c>
      <c r="I135" s="102" t="s">
        <v>35</v>
      </c>
      <c r="J135" s="102" t="s">
        <v>35</v>
      </c>
      <c r="K135" s="102" t="s">
        <v>35</v>
      </c>
      <c r="L135" s="102" t="s">
        <v>35</v>
      </c>
      <c r="M135" s="102">
        <v>6000000</v>
      </c>
      <c r="N135" s="102">
        <v>6000000</v>
      </c>
      <c r="O135" s="102"/>
      <c r="P135" s="102" t="s">
        <v>35</v>
      </c>
      <c r="Q135" s="102">
        <f t="shared" ref="Q135:Q191" si="20">SUM(G135:P135)/1000-O135/1000</f>
        <v>12000</v>
      </c>
      <c r="R135" s="102">
        <v>6000000</v>
      </c>
      <c r="S135" s="102">
        <f t="shared" si="19"/>
        <v>6000</v>
      </c>
      <c r="T135" s="102">
        <f t="shared" si="15"/>
        <v>18000</v>
      </c>
      <c r="U135" s="102">
        <f>VLOOKUP(A135,'[1]16'!B:W,22,0)</f>
        <v>18750</v>
      </c>
      <c r="V135" s="102">
        <v>0</v>
      </c>
      <c r="W135" s="102">
        <f t="shared" si="17"/>
        <v>18750</v>
      </c>
      <c r="X135" s="102">
        <f t="shared" si="16"/>
        <v>750</v>
      </c>
      <c r="Y135" s="102">
        <f>VLOOKUP(A135,'[1]16'!B:AK,25,0)</f>
        <v>6750</v>
      </c>
      <c r="Z135" s="102">
        <f t="shared" si="18"/>
        <v>12750</v>
      </c>
      <c r="AA135" s="102"/>
      <c r="AB135" s="102">
        <v>12750</v>
      </c>
      <c r="AC135" s="102">
        <f>VLOOKUP(A135,'[1]16'!B:AL,30,0)</f>
        <v>0</v>
      </c>
      <c r="AD135" s="102">
        <f>VLOOKUP(A135,'[1]16'!B:AK,31,1)</f>
        <v>0</v>
      </c>
      <c r="AE135" s="102">
        <f>VLOOKUP(A135,'[1]16'!B:AK,32,1)</f>
        <v>0</v>
      </c>
      <c r="AF135" s="102">
        <f>VLOOKUP(A135,'[1]16'!B:AL,33,1)</f>
        <v>0</v>
      </c>
      <c r="AG135" s="102">
        <v>0</v>
      </c>
      <c r="AH135" s="102">
        <v>0</v>
      </c>
      <c r="AI135" s="102">
        <v>0</v>
      </c>
      <c r="AJ135" s="102">
        <f t="shared" ref="AJ135:AJ198" si="21">SUM(AB135:AI135)</f>
        <v>12750</v>
      </c>
      <c r="AK135" s="103">
        <f t="shared" ref="AK135:AK190" si="22">AJ135-Z135</f>
        <v>0</v>
      </c>
    </row>
    <row r="136" spans="1:37" ht="15.75" hidden="1" customHeight="1">
      <c r="A136" s="95" t="s">
        <v>176</v>
      </c>
      <c r="B136" s="95" t="s">
        <v>37</v>
      </c>
      <c r="C136" s="95" t="s">
        <v>48</v>
      </c>
      <c r="D136" s="95" t="s">
        <v>33</v>
      </c>
      <c r="E136" s="95" t="s">
        <v>44</v>
      </c>
      <c r="F136" s="101">
        <v>0</v>
      </c>
      <c r="G136" s="102" t="s">
        <v>35</v>
      </c>
      <c r="H136" s="102" t="s">
        <v>35</v>
      </c>
      <c r="I136" s="102" t="s">
        <v>35</v>
      </c>
      <c r="J136" s="102" t="s">
        <v>35</v>
      </c>
      <c r="K136" s="102" t="s">
        <v>35</v>
      </c>
      <c r="L136" s="102" t="s">
        <v>35</v>
      </c>
      <c r="M136" s="102">
        <v>509000</v>
      </c>
      <c r="N136" s="102">
        <v>620821.38</v>
      </c>
      <c r="O136" s="102">
        <f>VLOOKUP(A136,'[1]ינואר עד יוני 2016'!A:F,6,0)</f>
        <v>271788.13</v>
      </c>
      <c r="P136" s="102">
        <v>271788.13</v>
      </c>
      <c r="Q136" s="102">
        <f t="shared" si="20"/>
        <v>1401.6095099999998</v>
      </c>
      <c r="R136" s="102">
        <v>5818.89</v>
      </c>
      <c r="S136" s="102">
        <f t="shared" si="19"/>
        <v>5.8188900000000006</v>
      </c>
      <c r="T136" s="102">
        <f t="shared" si="15"/>
        <v>1407.4283999999998</v>
      </c>
      <c r="U136" s="102">
        <f>VLOOKUP(A136,'[1]16'!B:W,22,0)</f>
        <v>1759</v>
      </c>
      <c r="V136" s="102">
        <v>0</v>
      </c>
      <c r="W136" s="102">
        <f t="shared" si="17"/>
        <v>1759</v>
      </c>
      <c r="X136" s="102">
        <f t="shared" si="16"/>
        <v>351.57160000000022</v>
      </c>
      <c r="Y136" s="102">
        <v>0</v>
      </c>
      <c r="Z136" s="102">
        <f t="shared" si="18"/>
        <v>5.8188900000000006</v>
      </c>
      <c r="AA136" s="102"/>
      <c r="AB136" s="102">
        <v>6</v>
      </c>
      <c r="AC136" s="102">
        <f>VLOOKUP(A136,'[1]16'!B:AL,30,0)</f>
        <v>0</v>
      </c>
      <c r="AD136" s="102">
        <f>VLOOKUP(A136,'[1]16'!B:AK,31,1)</f>
        <v>0</v>
      </c>
      <c r="AE136" s="102">
        <f>VLOOKUP(A136,'[1]16'!B:AK,32,1)</f>
        <v>0</v>
      </c>
      <c r="AF136" s="102">
        <f>VLOOKUP(A136,'[1]16'!B:AL,33,1)</f>
        <v>0</v>
      </c>
      <c r="AG136" s="102">
        <v>0</v>
      </c>
      <c r="AH136" s="102">
        <v>0</v>
      </c>
      <c r="AI136" s="102">
        <v>0</v>
      </c>
      <c r="AJ136" s="102">
        <f t="shared" si="21"/>
        <v>6</v>
      </c>
      <c r="AK136" s="103">
        <f t="shared" si="22"/>
        <v>0.18110999999999944</v>
      </c>
    </row>
    <row r="137" spans="1:37" ht="15.75" hidden="1" customHeight="1">
      <c r="A137" s="95" t="s">
        <v>177</v>
      </c>
      <c r="B137" s="95" t="s">
        <v>31</v>
      </c>
      <c r="C137" s="95" t="s">
        <v>32</v>
      </c>
      <c r="D137" s="95" t="s">
        <v>33</v>
      </c>
      <c r="E137" s="95" t="s">
        <v>46</v>
      </c>
      <c r="F137" s="101">
        <v>0</v>
      </c>
      <c r="G137" s="102" t="s">
        <v>35</v>
      </c>
      <c r="H137" s="102" t="s">
        <v>35</v>
      </c>
      <c r="I137" s="102" t="s">
        <v>35</v>
      </c>
      <c r="J137" s="102" t="s">
        <v>35</v>
      </c>
      <c r="K137" s="102" t="s">
        <v>35</v>
      </c>
      <c r="L137" s="102" t="s">
        <v>35</v>
      </c>
      <c r="M137" s="102">
        <v>2690.76</v>
      </c>
      <c r="N137" s="102" t="s">
        <v>35</v>
      </c>
      <c r="O137" s="102"/>
      <c r="P137" s="102" t="s">
        <v>35</v>
      </c>
      <c r="Q137" s="102">
        <f t="shared" si="20"/>
        <v>2.69076</v>
      </c>
      <c r="R137" s="102">
        <v>0</v>
      </c>
      <c r="S137" s="102">
        <v>0</v>
      </c>
      <c r="T137" s="102">
        <f t="shared" ref="T137:T166" si="23">Q137+S137</f>
        <v>2.69076</v>
      </c>
      <c r="U137" s="102">
        <f>VLOOKUP(A137,'[1]16'!B:W,22,0)</f>
        <v>19300</v>
      </c>
      <c r="V137" s="102">
        <v>0</v>
      </c>
      <c r="W137" s="102">
        <f t="shared" si="17"/>
        <v>19300</v>
      </c>
      <c r="X137" s="102">
        <f t="shared" ref="X137:X191" si="24">W137-T137</f>
        <v>19297.309239999999</v>
      </c>
      <c r="Y137" s="102">
        <f>VLOOKUP(A137,'[1]16'!B:AK,25,0)</f>
        <v>19297.309239999999</v>
      </c>
      <c r="Z137" s="102">
        <f t="shared" si="18"/>
        <v>19297.309239999999</v>
      </c>
      <c r="AA137" s="102"/>
      <c r="AB137" s="102">
        <v>8000</v>
      </c>
      <c r="AC137" s="102">
        <f>VLOOKUP(A137,'[1]16'!B:AL,30,0)</f>
        <v>4000</v>
      </c>
      <c r="AD137" s="102">
        <f>VLOOKUP(A137,'[1]16'!B:AK,31,1)</f>
        <v>4000</v>
      </c>
      <c r="AE137" s="102">
        <f>VLOOKUP(A137,'[1]16'!B:AK,32,1)</f>
        <v>3297</v>
      </c>
      <c r="AF137" s="102">
        <f>VLOOKUP(A137,'[1]16'!B:AL,33,1)</f>
        <v>0</v>
      </c>
      <c r="AG137" s="102">
        <v>0</v>
      </c>
      <c r="AH137" s="102">
        <v>0</v>
      </c>
      <c r="AI137" s="102">
        <v>0</v>
      </c>
      <c r="AJ137" s="102">
        <f t="shared" si="21"/>
        <v>19297</v>
      </c>
      <c r="AK137" s="103">
        <f t="shared" si="22"/>
        <v>-0.30923999999868101</v>
      </c>
    </row>
    <row r="138" spans="1:37" ht="15.75" customHeight="1">
      <c r="A138" s="110" t="s">
        <v>178</v>
      </c>
      <c r="B138" s="95" t="s">
        <v>37</v>
      </c>
      <c r="C138" s="95" t="s">
        <v>38</v>
      </c>
      <c r="D138" s="95" t="s">
        <v>33</v>
      </c>
      <c r="E138" s="95" t="s">
        <v>61</v>
      </c>
      <c r="F138" s="101" t="s">
        <v>739</v>
      </c>
      <c r="G138" s="102" t="s">
        <v>35</v>
      </c>
      <c r="H138" s="102" t="s">
        <v>35</v>
      </c>
      <c r="I138" s="102" t="s">
        <v>35</v>
      </c>
      <c r="J138" s="102" t="s">
        <v>35</v>
      </c>
      <c r="K138" s="102" t="s">
        <v>35</v>
      </c>
      <c r="L138" s="102" t="s">
        <v>35</v>
      </c>
      <c r="M138" s="102" t="s">
        <v>35</v>
      </c>
      <c r="N138" s="102" t="s">
        <v>35</v>
      </c>
      <c r="O138" s="102">
        <f>VLOOKUP(A138,'[1]ינואר עד יוני 2016'!A:F,6,0)</f>
        <v>150862.18</v>
      </c>
      <c r="P138" s="102">
        <v>493863.51</v>
      </c>
      <c r="Q138" s="102">
        <f t="shared" si="20"/>
        <v>493.86351000000002</v>
      </c>
      <c r="R138" s="102">
        <v>566996.4</v>
      </c>
      <c r="S138" s="102">
        <f t="shared" si="19"/>
        <v>566.99639999999999</v>
      </c>
      <c r="T138" s="102">
        <f t="shared" si="23"/>
        <v>1060.8599100000001</v>
      </c>
      <c r="U138" s="102">
        <v>0</v>
      </c>
      <c r="V138" s="102">
        <v>1100</v>
      </c>
      <c r="W138" s="102">
        <f t="shared" ref="W138:W189" si="25">U138+V138</f>
        <v>1100</v>
      </c>
      <c r="X138" s="102">
        <f t="shared" si="24"/>
        <v>39.140089999999873</v>
      </c>
      <c r="Y138" s="102">
        <v>0</v>
      </c>
      <c r="Z138" s="102">
        <f t="shared" ref="Z138:Z190" si="26">Y138+S138</f>
        <v>566.99639999999999</v>
      </c>
      <c r="AA138" s="102"/>
      <c r="AB138" s="102">
        <v>567</v>
      </c>
      <c r="AC138" s="102">
        <f>VLOOKUP(A138,'[1]16'!B:AL,30,0)</f>
        <v>0</v>
      </c>
      <c r="AD138" s="102"/>
      <c r="AE138" s="102"/>
      <c r="AF138" s="102">
        <f>VLOOKUP(A138,'[1]16'!B:AL,33,1)</f>
        <v>0</v>
      </c>
      <c r="AG138" s="102">
        <v>0</v>
      </c>
      <c r="AH138" s="102">
        <v>0</v>
      </c>
      <c r="AI138" s="102">
        <v>0</v>
      </c>
      <c r="AJ138" s="102">
        <f t="shared" si="21"/>
        <v>567</v>
      </c>
      <c r="AK138" s="103">
        <f t="shared" si="22"/>
        <v>3.6000000000058208E-3</v>
      </c>
    </row>
    <row r="139" spans="1:37" ht="15.75" customHeight="1">
      <c r="A139" s="95" t="s">
        <v>179</v>
      </c>
      <c r="B139" s="95" t="s">
        <v>37</v>
      </c>
      <c r="C139" s="95" t="s">
        <v>38</v>
      </c>
      <c r="D139" s="95" t="s">
        <v>33</v>
      </c>
      <c r="E139" s="95" t="s">
        <v>34</v>
      </c>
      <c r="F139" s="101">
        <v>0</v>
      </c>
      <c r="G139" s="102" t="s">
        <v>35</v>
      </c>
      <c r="H139" s="102" t="s">
        <v>35</v>
      </c>
      <c r="I139" s="102" t="s">
        <v>35</v>
      </c>
      <c r="J139" s="102" t="s">
        <v>35</v>
      </c>
      <c r="K139" s="102" t="s">
        <v>35</v>
      </c>
      <c r="L139" s="102">
        <v>1630704.35</v>
      </c>
      <c r="M139" s="102">
        <v>837178.97</v>
      </c>
      <c r="N139" s="102" t="s">
        <v>35</v>
      </c>
      <c r="O139" s="102"/>
      <c r="P139" s="102" t="s">
        <v>35</v>
      </c>
      <c r="Q139" s="102">
        <f t="shared" si="20"/>
        <v>2467.8833200000004</v>
      </c>
      <c r="R139" s="102">
        <v>23006.68</v>
      </c>
      <c r="S139" s="102">
        <f t="shared" si="19"/>
        <v>23.006679999999999</v>
      </c>
      <c r="T139" s="102">
        <f t="shared" si="23"/>
        <v>2490.8900000000003</v>
      </c>
      <c r="U139" s="102">
        <f>VLOOKUP(A139,'[1]16'!B:W,22,0)</f>
        <v>2800</v>
      </c>
      <c r="V139" s="102">
        <v>0</v>
      </c>
      <c r="W139" s="102">
        <f t="shared" si="25"/>
        <v>2800</v>
      </c>
      <c r="X139" s="102">
        <f t="shared" si="24"/>
        <v>309.10999999999967</v>
      </c>
      <c r="Y139" s="102">
        <v>0</v>
      </c>
      <c r="Z139" s="102">
        <f t="shared" si="26"/>
        <v>23.006679999999999</v>
      </c>
      <c r="AA139" s="102"/>
      <c r="AB139" s="102">
        <v>23</v>
      </c>
      <c r="AC139" s="102">
        <f>VLOOKUP(A139,'[1]16'!B:AL,30,0)</f>
        <v>0</v>
      </c>
      <c r="AD139" s="102">
        <f>VLOOKUP(A139,'[1]16'!B:AK,31,1)</f>
        <v>0</v>
      </c>
      <c r="AE139" s="102">
        <f>VLOOKUP(A139,'[1]16'!B:AK,32,1)</f>
        <v>0</v>
      </c>
      <c r="AF139" s="102">
        <f>VLOOKUP(A139,'[1]16'!B:AL,33,1)</f>
        <v>0</v>
      </c>
      <c r="AG139" s="102">
        <v>0</v>
      </c>
      <c r="AH139" s="102">
        <v>0</v>
      </c>
      <c r="AI139" s="102">
        <v>0</v>
      </c>
      <c r="AJ139" s="102">
        <f t="shared" si="21"/>
        <v>23</v>
      </c>
      <c r="AK139" s="103">
        <f t="shared" si="22"/>
        <v>-6.6799999999993531E-3</v>
      </c>
    </row>
    <row r="140" spans="1:37" ht="15.75" customHeight="1">
      <c r="A140" s="95" t="s">
        <v>180</v>
      </c>
      <c r="B140" s="95" t="s">
        <v>37</v>
      </c>
      <c r="C140" s="95" t="s">
        <v>38</v>
      </c>
      <c r="D140" s="95" t="s">
        <v>33</v>
      </c>
      <c r="E140" s="95" t="s">
        <v>44</v>
      </c>
      <c r="F140" s="101">
        <v>0</v>
      </c>
      <c r="G140" s="102" t="s">
        <v>35</v>
      </c>
      <c r="H140" s="102" t="s">
        <v>35</v>
      </c>
      <c r="I140" s="102" t="s">
        <v>35</v>
      </c>
      <c r="J140" s="102" t="s">
        <v>35</v>
      </c>
      <c r="K140" s="102" t="s">
        <v>35</v>
      </c>
      <c r="L140" s="102" t="s">
        <v>35</v>
      </c>
      <c r="M140" s="102" t="s">
        <v>35</v>
      </c>
      <c r="N140" s="102">
        <v>146618</v>
      </c>
      <c r="O140" s="102">
        <f>VLOOKUP(A140,'[1]ינואר עד יוני 2016'!A:F,6,0)</f>
        <v>49889</v>
      </c>
      <c r="P140" s="102">
        <v>49889</v>
      </c>
      <c r="Q140" s="102">
        <f t="shared" si="20"/>
        <v>196.50699999999998</v>
      </c>
      <c r="R140" s="102">
        <v>0</v>
      </c>
      <c r="S140" s="102">
        <v>0</v>
      </c>
      <c r="T140" s="102">
        <f t="shared" si="23"/>
        <v>196.50699999999998</v>
      </c>
      <c r="U140" s="102">
        <f>VLOOKUP(A140,'[1]16'!B:W,22,0)</f>
        <v>200</v>
      </c>
      <c r="V140" s="102">
        <v>0</v>
      </c>
      <c r="W140" s="102">
        <f t="shared" si="25"/>
        <v>200</v>
      </c>
      <c r="X140" s="102">
        <f t="shared" si="24"/>
        <v>3.4930000000000234</v>
      </c>
      <c r="Y140" s="102">
        <v>0</v>
      </c>
      <c r="Z140" s="102">
        <f t="shared" si="26"/>
        <v>0</v>
      </c>
      <c r="AA140" s="102"/>
      <c r="AB140" s="102">
        <v>0</v>
      </c>
      <c r="AC140" s="102">
        <f>VLOOKUP(A140,'[1]16'!B:AL,30,0)</f>
        <v>0</v>
      </c>
      <c r="AD140" s="102">
        <f>VLOOKUP(A140,'[1]16'!B:AK,31,1)</f>
        <v>0</v>
      </c>
      <c r="AE140" s="102">
        <f>VLOOKUP(A140,'[1]16'!B:AK,32,1)</f>
        <v>0</v>
      </c>
      <c r="AF140" s="102">
        <f>VLOOKUP(A140,'[1]16'!B:AL,33,1)</f>
        <v>0</v>
      </c>
      <c r="AG140" s="102">
        <v>0</v>
      </c>
      <c r="AH140" s="102">
        <v>0</v>
      </c>
      <c r="AI140" s="102">
        <v>0</v>
      </c>
      <c r="AJ140" s="102">
        <f t="shared" si="21"/>
        <v>0</v>
      </c>
      <c r="AK140" s="103">
        <f t="shared" si="22"/>
        <v>0</v>
      </c>
    </row>
    <row r="141" spans="1:37" ht="15.75" customHeight="1">
      <c r="A141" s="95" t="s">
        <v>181</v>
      </c>
      <c r="B141" s="95" t="s">
        <v>37</v>
      </c>
      <c r="C141" s="95" t="s">
        <v>38</v>
      </c>
      <c r="D141" s="95" t="s">
        <v>33</v>
      </c>
      <c r="E141" s="95" t="s">
        <v>44</v>
      </c>
      <c r="F141" s="101">
        <v>0</v>
      </c>
      <c r="G141" s="102" t="s">
        <v>35</v>
      </c>
      <c r="H141" s="102" t="s">
        <v>35</v>
      </c>
      <c r="I141" s="102" t="s">
        <v>35</v>
      </c>
      <c r="J141" s="102" t="s">
        <v>35</v>
      </c>
      <c r="K141" s="102" t="s">
        <v>35</v>
      </c>
      <c r="L141" s="102" t="s">
        <v>35</v>
      </c>
      <c r="M141" s="102" t="s">
        <v>35</v>
      </c>
      <c r="N141" s="102">
        <v>1000000</v>
      </c>
      <c r="O141" s="102"/>
      <c r="P141" s="102" t="s">
        <v>35</v>
      </c>
      <c r="Q141" s="102">
        <f t="shared" si="20"/>
        <v>1000</v>
      </c>
      <c r="R141" s="102">
        <v>0</v>
      </c>
      <c r="S141" s="102">
        <v>0</v>
      </c>
      <c r="T141" s="102">
        <f t="shared" si="23"/>
        <v>1000</v>
      </c>
      <c r="U141" s="102">
        <f>VLOOKUP(A141,'[1]16'!B:W,22,0)</f>
        <v>1000</v>
      </c>
      <c r="V141" s="102">
        <v>0</v>
      </c>
      <c r="W141" s="102">
        <f t="shared" si="25"/>
        <v>1000</v>
      </c>
      <c r="X141" s="102">
        <f t="shared" si="24"/>
        <v>0</v>
      </c>
      <c r="Y141" s="102">
        <v>0</v>
      </c>
      <c r="Z141" s="102">
        <f t="shared" si="26"/>
        <v>0</v>
      </c>
      <c r="AA141" s="102"/>
      <c r="AB141" s="102">
        <v>0</v>
      </c>
      <c r="AC141" s="102">
        <f>VLOOKUP(A141,'[1]16'!B:AL,30,0)</f>
        <v>0</v>
      </c>
      <c r="AD141" s="102">
        <f>VLOOKUP(A141,'[1]16'!B:AK,31,1)</f>
        <v>0</v>
      </c>
      <c r="AE141" s="102">
        <f>VLOOKUP(A141,'[1]16'!B:AK,32,1)</f>
        <v>0</v>
      </c>
      <c r="AF141" s="102">
        <f>VLOOKUP(A141,'[1]16'!B:AL,33,1)</f>
        <v>0</v>
      </c>
      <c r="AG141" s="102">
        <v>0</v>
      </c>
      <c r="AH141" s="102">
        <v>0</v>
      </c>
      <c r="AI141" s="102">
        <v>0</v>
      </c>
      <c r="AJ141" s="102">
        <f t="shared" si="21"/>
        <v>0</v>
      </c>
      <c r="AK141" s="103">
        <f t="shared" si="22"/>
        <v>0</v>
      </c>
    </row>
    <row r="142" spans="1:37" ht="15.75" hidden="1" customHeight="1">
      <c r="A142" s="110" t="s">
        <v>182</v>
      </c>
      <c r="B142" s="95" t="s">
        <v>31</v>
      </c>
      <c r="C142" s="95" t="s">
        <v>50</v>
      </c>
      <c r="D142" s="95" t="s">
        <v>33</v>
      </c>
      <c r="E142" s="95" t="s">
        <v>34</v>
      </c>
      <c r="F142" s="101" t="s">
        <v>740</v>
      </c>
      <c r="G142" s="102" t="s">
        <v>35</v>
      </c>
      <c r="H142" s="102" t="s">
        <v>35</v>
      </c>
      <c r="I142" s="102" t="s">
        <v>35</v>
      </c>
      <c r="J142" s="102" t="s">
        <v>35</v>
      </c>
      <c r="K142" s="102" t="s">
        <v>35</v>
      </c>
      <c r="L142" s="102" t="s">
        <v>35</v>
      </c>
      <c r="M142" s="102" t="s">
        <v>35</v>
      </c>
      <c r="N142" s="102" t="s">
        <v>35</v>
      </c>
      <c r="O142" s="102"/>
      <c r="P142" s="102" t="s">
        <v>35</v>
      </c>
      <c r="Q142" s="102">
        <f t="shared" si="20"/>
        <v>0</v>
      </c>
      <c r="R142" s="102">
        <v>3000000</v>
      </c>
      <c r="S142" s="102">
        <f t="shared" si="19"/>
        <v>3000</v>
      </c>
      <c r="T142" s="102">
        <f t="shared" si="23"/>
        <v>3000</v>
      </c>
      <c r="U142" s="102">
        <v>0</v>
      </c>
      <c r="V142" s="102">
        <v>3000</v>
      </c>
      <c r="W142" s="102">
        <f t="shared" si="25"/>
        <v>3000</v>
      </c>
      <c r="X142" s="102">
        <f t="shared" si="24"/>
        <v>0</v>
      </c>
      <c r="Y142" s="102">
        <v>0</v>
      </c>
      <c r="Z142" s="102">
        <f t="shared" si="26"/>
        <v>3000</v>
      </c>
      <c r="AA142" s="102"/>
      <c r="AB142" s="102">
        <v>3000</v>
      </c>
      <c r="AC142" s="102">
        <f>VLOOKUP(A142,'[1]16'!B:AL,30,0)</f>
        <v>0</v>
      </c>
      <c r="AD142" s="102">
        <f>VLOOKUP(A142,'[1]16'!B:AK,31,1)</f>
        <v>0</v>
      </c>
      <c r="AE142" s="102">
        <f>VLOOKUP(A142,'[1]16'!B:AK,32,1)</f>
        <v>0</v>
      </c>
      <c r="AF142" s="102">
        <f>VLOOKUP(A142,'[1]16'!B:AL,33,1)</f>
        <v>0</v>
      </c>
      <c r="AG142" s="102">
        <v>0</v>
      </c>
      <c r="AH142" s="102">
        <v>0</v>
      </c>
      <c r="AI142" s="102">
        <v>0</v>
      </c>
      <c r="AJ142" s="102">
        <f t="shared" si="21"/>
        <v>3000</v>
      </c>
      <c r="AK142" s="103">
        <f t="shared" si="22"/>
        <v>0</v>
      </c>
    </row>
    <row r="143" spans="1:37" ht="15.75" hidden="1" customHeight="1">
      <c r="A143" s="95" t="s">
        <v>183</v>
      </c>
      <c r="B143" s="95" t="s">
        <v>31</v>
      </c>
      <c r="C143" s="95" t="s">
        <v>50</v>
      </c>
      <c r="D143" s="95" t="s">
        <v>33</v>
      </c>
      <c r="E143" s="95" t="s">
        <v>91</v>
      </c>
      <c r="F143" s="101">
        <v>0</v>
      </c>
      <c r="G143" s="102" t="s">
        <v>35</v>
      </c>
      <c r="H143" s="102" t="s">
        <v>35</v>
      </c>
      <c r="I143" s="102" t="s">
        <v>35</v>
      </c>
      <c r="J143" s="102" t="s">
        <v>35</v>
      </c>
      <c r="K143" s="102">
        <v>1724115</v>
      </c>
      <c r="L143" s="102">
        <v>493453</v>
      </c>
      <c r="M143" s="102">
        <v>248882.5</v>
      </c>
      <c r="N143" s="102" t="s">
        <v>35</v>
      </c>
      <c r="O143" s="102"/>
      <c r="P143" s="102" t="s">
        <v>35</v>
      </c>
      <c r="Q143" s="102">
        <f t="shared" si="20"/>
        <v>2466.4504999999999</v>
      </c>
      <c r="R143" s="102">
        <v>0</v>
      </c>
      <c r="S143" s="102">
        <v>0</v>
      </c>
      <c r="T143" s="102">
        <f t="shared" si="23"/>
        <v>2466.4504999999999</v>
      </c>
      <c r="U143" s="102">
        <f>VLOOKUP(A143,'[1]16'!B:W,22,0)</f>
        <v>2789.7080000000005</v>
      </c>
      <c r="V143" s="102">
        <v>0</v>
      </c>
      <c r="W143" s="102">
        <f t="shared" si="25"/>
        <v>2789.7080000000005</v>
      </c>
      <c r="X143" s="102">
        <f t="shared" si="24"/>
        <v>323.25750000000062</v>
      </c>
      <c r="Y143" s="102">
        <v>0</v>
      </c>
      <c r="Z143" s="102">
        <f t="shared" si="26"/>
        <v>0</v>
      </c>
      <c r="AA143" s="102"/>
      <c r="AB143" s="102">
        <v>0</v>
      </c>
      <c r="AC143" s="102">
        <f>VLOOKUP(A143,'[1]16'!B:AL,30,0)</f>
        <v>0</v>
      </c>
      <c r="AD143" s="102">
        <f>VLOOKUP(A143,'[1]16'!B:AK,31,1)</f>
        <v>0</v>
      </c>
      <c r="AE143" s="102">
        <f>VLOOKUP(A143,'[1]16'!B:AK,32,1)</f>
        <v>0</v>
      </c>
      <c r="AF143" s="102">
        <f>VLOOKUP(A143,'[1]16'!B:AL,33,1)</f>
        <v>0</v>
      </c>
      <c r="AG143" s="102">
        <v>0</v>
      </c>
      <c r="AH143" s="102">
        <v>0</v>
      </c>
      <c r="AI143" s="102">
        <v>0</v>
      </c>
      <c r="AJ143" s="102">
        <f t="shared" si="21"/>
        <v>0</v>
      </c>
      <c r="AK143" s="103">
        <f t="shared" si="22"/>
        <v>0</v>
      </c>
    </row>
    <row r="144" spans="1:37" ht="15.75" hidden="1" customHeight="1">
      <c r="A144" s="95" t="s">
        <v>184</v>
      </c>
      <c r="B144" s="95" t="s">
        <v>37</v>
      </c>
      <c r="C144" s="95" t="s">
        <v>48</v>
      </c>
      <c r="D144" s="95" t="s">
        <v>33</v>
      </c>
      <c r="E144" s="95" t="s">
        <v>61</v>
      </c>
      <c r="F144" s="101">
        <v>0</v>
      </c>
      <c r="G144" s="102" t="s">
        <v>35</v>
      </c>
      <c r="H144" s="102" t="s">
        <v>35</v>
      </c>
      <c r="I144" s="102" t="s">
        <v>35</v>
      </c>
      <c r="J144" s="102" t="s">
        <v>35</v>
      </c>
      <c r="K144" s="102" t="s">
        <v>35</v>
      </c>
      <c r="L144" s="102" t="s">
        <v>35</v>
      </c>
      <c r="M144" s="102">
        <v>92294.399999999994</v>
      </c>
      <c r="N144" s="102">
        <v>122377.8</v>
      </c>
      <c r="O144" s="102"/>
      <c r="P144" s="102">
        <v>16827.5</v>
      </c>
      <c r="Q144" s="102">
        <f t="shared" si="20"/>
        <v>231.49970000000002</v>
      </c>
      <c r="R144" s="102">
        <v>18500.3</v>
      </c>
      <c r="S144" s="102">
        <f t="shared" si="19"/>
        <v>18.500299999999999</v>
      </c>
      <c r="T144" s="102">
        <f t="shared" si="23"/>
        <v>250.00000000000003</v>
      </c>
      <c r="U144" s="102">
        <f>VLOOKUP(A144,'[1]16'!B:W,22,0)</f>
        <v>250</v>
      </c>
      <c r="V144" s="102">
        <v>0</v>
      </c>
      <c r="W144" s="102">
        <f t="shared" si="25"/>
        <v>250</v>
      </c>
      <c r="X144" s="102">
        <f t="shared" si="24"/>
        <v>0</v>
      </c>
      <c r="Y144" s="102">
        <v>0</v>
      </c>
      <c r="Z144" s="102">
        <f t="shared" si="26"/>
        <v>18.500299999999999</v>
      </c>
      <c r="AA144" s="102"/>
      <c r="AB144" s="102">
        <v>19</v>
      </c>
      <c r="AC144" s="102">
        <f>VLOOKUP(A144,'[1]16'!B:AL,30,0)</f>
        <v>0</v>
      </c>
      <c r="AD144" s="102">
        <f>VLOOKUP(A144,'[1]16'!B:AK,31,1)</f>
        <v>0</v>
      </c>
      <c r="AE144" s="102">
        <f>VLOOKUP(A144,'[1]16'!B:AK,32,1)</f>
        <v>0</v>
      </c>
      <c r="AF144" s="102">
        <f>VLOOKUP(A144,'[1]16'!B:AL,33,1)</f>
        <v>0</v>
      </c>
      <c r="AG144" s="102">
        <v>0</v>
      </c>
      <c r="AH144" s="102">
        <v>0</v>
      </c>
      <c r="AI144" s="102">
        <v>0</v>
      </c>
      <c r="AJ144" s="102">
        <f t="shared" si="21"/>
        <v>19</v>
      </c>
      <c r="AK144" s="103">
        <f t="shared" si="22"/>
        <v>0.4997000000000007</v>
      </c>
    </row>
    <row r="145" spans="1:37" ht="15.75" hidden="1" customHeight="1">
      <c r="A145" s="95" t="s">
        <v>185</v>
      </c>
      <c r="B145" s="95" t="s">
        <v>31</v>
      </c>
      <c r="C145" s="95" t="s">
        <v>32</v>
      </c>
      <c r="D145" s="95" t="s">
        <v>33</v>
      </c>
      <c r="E145" s="95" t="s">
        <v>39</v>
      </c>
      <c r="F145" s="101">
        <v>0</v>
      </c>
      <c r="G145" s="102" t="s">
        <v>35</v>
      </c>
      <c r="H145" s="102" t="s">
        <v>35</v>
      </c>
      <c r="I145" s="102" t="s">
        <v>35</v>
      </c>
      <c r="J145" s="102" t="s">
        <v>35</v>
      </c>
      <c r="K145" s="102" t="s">
        <v>35</v>
      </c>
      <c r="L145" s="102">
        <v>296291</v>
      </c>
      <c r="M145" s="102" t="s">
        <v>35</v>
      </c>
      <c r="N145" s="102" t="s">
        <v>35</v>
      </c>
      <c r="O145" s="102"/>
      <c r="P145" s="102" t="s">
        <v>35</v>
      </c>
      <c r="Q145" s="102">
        <f t="shared" si="20"/>
        <v>296.291</v>
      </c>
      <c r="R145" s="102">
        <v>3709</v>
      </c>
      <c r="S145" s="102">
        <f t="shared" si="19"/>
        <v>3.7090000000000001</v>
      </c>
      <c r="T145" s="102">
        <f t="shared" si="23"/>
        <v>300</v>
      </c>
      <c r="U145" s="102">
        <f>VLOOKUP(A145,'[1]16'!B:W,22,0)</f>
        <v>300</v>
      </c>
      <c r="V145" s="102">
        <v>0</v>
      </c>
      <c r="W145" s="102">
        <f t="shared" si="25"/>
        <v>300</v>
      </c>
      <c r="X145" s="102">
        <f t="shared" si="24"/>
        <v>0</v>
      </c>
      <c r="Y145" s="102">
        <v>0</v>
      </c>
      <c r="Z145" s="102">
        <f t="shared" si="26"/>
        <v>3.7090000000000001</v>
      </c>
      <c r="AA145" s="102"/>
      <c r="AB145" s="102">
        <v>4</v>
      </c>
      <c r="AC145" s="102">
        <f>VLOOKUP(A145,'[1]16'!B:AL,30,0)</f>
        <v>0</v>
      </c>
      <c r="AD145" s="102">
        <f>VLOOKUP(A145,'[1]16'!B:AK,31,1)</f>
        <v>0</v>
      </c>
      <c r="AE145" s="102">
        <f>VLOOKUP(A145,'[1]16'!B:AK,32,1)</f>
        <v>0</v>
      </c>
      <c r="AF145" s="102">
        <f>VLOOKUP(A145,'[1]16'!B:AL,33,1)</f>
        <v>0</v>
      </c>
      <c r="AG145" s="102">
        <v>0</v>
      </c>
      <c r="AH145" s="102">
        <v>0</v>
      </c>
      <c r="AI145" s="102">
        <v>0</v>
      </c>
      <c r="AJ145" s="102">
        <f t="shared" si="21"/>
        <v>4</v>
      </c>
      <c r="AK145" s="103">
        <f t="shared" si="22"/>
        <v>0.29099999999999993</v>
      </c>
    </row>
    <row r="146" spans="1:37" ht="15.75" customHeight="1">
      <c r="A146" s="110" t="s">
        <v>186</v>
      </c>
      <c r="B146" s="95" t="s">
        <v>37</v>
      </c>
      <c r="C146" s="95" t="s">
        <v>38</v>
      </c>
      <c r="D146" s="95" t="s">
        <v>33</v>
      </c>
      <c r="E146" s="95" t="s">
        <v>44</v>
      </c>
      <c r="F146" s="101" t="s">
        <v>739</v>
      </c>
      <c r="G146" s="102" t="s">
        <v>35</v>
      </c>
      <c r="H146" s="102" t="s">
        <v>35</v>
      </c>
      <c r="I146" s="102" t="s">
        <v>35</v>
      </c>
      <c r="J146" s="102" t="s">
        <v>35</v>
      </c>
      <c r="K146" s="102" t="s">
        <v>35</v>
      </c>
      <c r="L146" s="102" t="s">
        <v>35</v>
      </c>
      <c r="M146" s="102" t="s">
        <v>35</v>
      </c>
      <c r="N146" s="102" t="s">
        <v>35</v>
      </c>
      <c r="O146" s="102"/>
      <c r="P146" s="102" t="s">
        <v>35</v>
      </c>
      <c r="Q146" s="102">
        <f t="shared" si="20"/>
        <v>0</v>
      </c>
      <c r="R146" s="102">
        <v>500000</v>
      </c>
      <c r="S146" s="102">
        <f t="shared" si="19"/>
        <v>500</v>
      </c>
      <c r="T146" s="102">
        <f t="shared" si="23"/>
        <v>500</v>
      </c>
      <c r="U146" s="102">
        <f>VLOOKUP(A146,'[1]16'!B:W,22,0)</f>
        <v>0</v>
      </c>
      <c r="V146" s="102">
        <v>500</v>
      </c>
      <c r="W146" s="102">
        <f t="shared" si="25"/>
        <v>500</v>
      </c>
      <c r="X146" s="102">
        <f t="shared" si="24"/>
        <v>0</v>
      </c>
      <c r="Y146" s="102">
        <v>0</v>
      </c>
      <c r="Z146" s="102">
        <f t="shared" si="26"/>
        <v>500</v>
      </c>
      <c r="AA146" s="102"/>
      <c r="AB146" s="102">
        <v>500</v>
      </c>
      <c r="AC146" s="102">
        <f>VLOOKUP(A146,'[1]16'!B:AL,30,0)</f>
        <v>0</v>
      </c>
      <c r="AD146" s="102">
        <f>VLOOKUP(A146,'[1]16'!B:AK,31,1)</f>
        <v>0</v>
      </c>
      <c r="AE146" s="102">
        <f>VLOOKUP(A146,'[1]16'!B:AK,32,1)</f>
        <v>0</v>
      </c>
      <c r="AF146" s="102">
        <f>VLOOKUP(A146,'[1]16'!B:AL,33,1)</f>
        <v>0</v>
      </c>
      <c r="AG146" s="102">
        <v>0</v>
      </c>
      <c r="AH146" s="102">
        <v>0</v>
      </c>
      <c r="AI146" s="102">
        <v>0</v>
      </c>
      <c r="AJ146" s="102">
        <f t="shared" si="21"/>
        <v>500</v>
      </c>
      <c r="AK146" s="103">
        <f t="shared" si="22"/>
        <v>0</v>
      </c>
    </row>
    <row r="147" spans="1:37" ht="15.75" hidden="1" customHeight="1">
      <c r="A147" s="95" t="s">
        <v>187</v>
      </c>
      <c r="B147" s="95" t="s">
        <v>31</v>
      </c>
      <c r="C147" s="95" t="s">
        <v>32</v>
      </c>
      <c r="D147" s="95" t="s">
        <v>33</v>
      </c>
      <c r="E147" s="95" t="s">
        <v>44</v>
      </c>
      <c r="F147" s="101">
        <v>0</v>
      </c>
      <c r="G147" s="102" t="s">
        <v>35</v>
      </c>
      <c r="H147" s="102" t="s">
        <v>35</v>
      </c>
      <c r="I147" s="102" t="s">
        <v>35</v>
      </c>
      <c r="J147" s="102" t="s">
        <v>35</v>
      </c>
      <c r="K147" s="102" t="s">
        <v>35</v>
      </c>
      <c r="L147" s="102">
        <v>999850</v>
      </c>
      <c r="M147" s="102" t="s">
        <v>35</v>
      </c>
      <c r="N147" s="102" t="s">
        <v>35</v>
      </c>
      <c r="O147" s="102"/>
      <c r="P147" s="102" t="s">
        <v>35</v>
      </c>
      <c r="Q147" s="102">
        <f t="shared" si="20"/>
        <v>999.85</v>
      </c>
      <c r="R147" s="102">
        <v>0</v>
      </c>
      <c r="S147" s="102">
        <v>0</v>
      </c>
      <c r="T147" s="102">
        <f t="shared" si="23"/>
        <v>999.85</v>
      </c>
      <c r="U147" s="102">
        <f>VLOOKUP(A147,'[1]16'!B:W,22,0)</f>
        <v>1000</v>
      </c>
      <c r="V147" s="102">
        <v>0</v>
      </c>
      <c r="W147" s="102">
        <f t="shared" si="25"/>
        <v>1000</v>
      </c>
      <c r="X147" s="102">
        <f t="shared" si="24"/>
        <v>0.14999999999997726</v>
      </c>
      <c r="Y147" s="102">
        <v>0</v>
      </c>
      <c r="Z147" s="102">
        <f t="shared" si="26"/>
        <v>0</v>
      </c>
      <c r="AA147" s="102"/>
      <c r="AB147" s="102">
        <v>0</v>
      </c>
      <c r="AC147" s="102">
        <f>VLOOKUP(A147,'[1]16'!B:AL,30,0)</f>
        <v>0</v>
      </c>
      <c r="AD147" s="102">
        <f>VLOOKUP(A147,'[1]16'!B:AK,31,1)</f>
        <v>0</v>
      </c>
      <c r="AE147" s="102">
        <f>VLOOKUP(A147,'[1]16'!B:AK,32,1)</f>
        <v>0</v>
      </c>
      <c r="AF147" s="102">
        <f>VLOOKUP(A147,'[1]16'!B:AL,33,1)</f>
        <v>0</v>
      </c>
      <c r="AG147" s="102">
        <v>0</v>
      </c>
      <c r="AH147" s="102">
        <v>0</v>
      </c>
      <c r="AI147" s="102">
        <v>0</v>
      </c>
      <c r="AJ147" s="102">
        <f t="shared" si="21"/>
        <v>0</v>
      </c>
      <c r="AK147" s="103">
        <f t="shared" si="22"/>
        <v>0</v>
      </c>
    </row>
    <row r="148" spans="1:37" ht="15.75" hidden="1" customHeight="1">
      <c r="A148" s="95" t="s">
        <v>741</v>
      </c>
      <c r="B148" s="95" t="s">
        <v>31</v>
      </c>
      <c r="C148" s="95" t="s">
        <v>32</v>
      </c>
      <c r="D148" s="95" t="s">
        <v>33</v>
      </c>
      <c r="E148" s="95" t="s">
        <v>188</v>
      </c>
      <c r="F148" s="101">
        <v>0</v>
      </c>
      <c r="G148" s="102" t="s">
        <v>35</v>
      </c>
      <c r="H148" s="102" t="s">
        <v>35</v>
      </c>
      <c r="I148" s="102" t="s">
        <v>35</v>
      </c>
      <c r="J148" s="102" t="s">
        <v>35</v>
      </c>
      <c r="K148" s="102" t="s">
        <v>35</v>
      </c>
      <c r="L148" s="102" t="s">
        <v>35</v>
      </c>
      <c r="M148" s="102" t="s">
        <v>35</v>
      </c>
      <c r="N148" s="102" t="s">
        <v>35</v>
      </c>
      <c r="O148" s="102"/>
      <c r="P148" s="102">
        <v>13200000</v>
      </c>
      <c r="Q148" s="102">
        <f t="shared" si="20"/>
        <v>13200</v>
      </c>
      <c r="R148" s="102">
        <v>0</v>
      </c>
      <c r="S148" s="102">
        <v>0</v>
      </c>
      <c r="T148" s="102">
        <f t="shared" si="23"/>
        <v>13200</v>
      </c>
      <c r="U148" s="102">
        <f>VLOOKUP(A148,'[1]16'!B:W,22,0)</f>
        <v>20000</v>
      </c>
      <c r="V148" s="102">
        <v>0</v>
      </c>
      <c r="W148" s="102">
        <f t="shared" si="25"/>
        <v>20000</v>
      </c>
      <c r="X148" s="102">
        <f t="shared" si="24"/>
        <v>6800</v>
      </c>
      <c r="Y148" s="102">
        <v>6800</v>
      </c>
      <c r="Z148" s="102">
        <f t="shared" si="26"/>
        <v>6800</v>
      </c>
      <c r="AA148" s="102"/>
      <c r="AB148" s="102">
        <v>6800</v>
      </c>
      <c r="AC148" s="102">
        <f>VLOOKUP(A148,'[1]16'!B:AL,30,0)</f>
        <v>0</v>
      </c>
      <c r="AD148" s="102">
        <f>VLOOKUP(A148,'[1]16'!B:AK,31,1)</f>
        <v>0</v>
      </c>
      <c r="AE148" s="102">
        <f>VLOOKUP(A148,'[1]16'!B:AK,32,1)</f>
        <v>0</v>
      </c>
      <c r="AF148" s="102">
        <f>VLOOKUP(A148,'[1]16'!B:AL,33,1)</f>
        <v>0</v>
      </c>
      <c r="AG148" s="102">
        <v>0</v>
      </c>
      <c r="AH148" s="102">
        <v>0</v>
      </c>
      <c r="AI148" s="102">
        <v>0</v>
      </c>
      <c r="AJ148" s="102">
        <f t="shared" si="21"/>
        <v>6800</v>
      </c>
      <c r="AK148" s="103">
        <f t="shared" si="22"/>
        <v>0</v>
      </c>
    </row>
    <row r="149" spans="1:37" ht="15.75" customHeight="1">
      <c r="A149" s="95" t="s">
        <v>189</v>
      </c>
      <c r="B149" s="95" t="s">
        <v>37</v>
      </c>
      <c r="C149" s="95" t="s">
        <v>38</v>
      </c>
      <c r="D149" s="95" t="s">
        <v>33</v>
      </c>
      <c r="E149" s="95" t="s">
        <v>44</v>
      </c>
      <c r="F149" s="101">
        <v>0</v>
      </c>
      <c r="G149" s="102" t="s">
        <v>35</v>
      </c>
      <c r="H149" s="102" t="s">
        <v>35</v>
      </c>
      <c r="I149" s="102">
        <v>791474.38</v>
      </c>
      <c r="J149" s="102">
        <v>1242798.2099999997</v>
      </c>
      <c r="K149" s="102">
        <v>89098.91</v>
      </c>
      <c r="L149" s="102" t="s">
        <v>35</v>
      </c>
      <c r="M149" s="102" t="s">
        <v>35</v>
      </c>
      <c r="N149" s="102" t="s">
        <v>35</v>
      </c>
      <c r="O149" s="102"/>
      <c r="P149" s="102" t="s">
        <v>35</v>
      </c>
      <c r="Q149" s="102">
        <f t="shared" si="20"/>
        <v>2123.3715000000002</v>
      </c>
      <c r="R149" s="102">
        <v>0</v>
      </c>
      <c r="S149" s="102">
        <v>0</v>
      </c>
      <c r="T149" s="102">
        <f t="shared" si="23"/>
        <v>2123.3715000000002</v>
      </c>
      <c r="U149" s="102">
        <f>VLOOKUP(A149,'[1]16'!B:W,22,0)</f>
        <v>2146.6848399999999</v>
      </c>
      <c r="V149" s="102">
        <v>0</v>
      </c>
      <c r="W149" s="102">
        <f t="shared" si="25"/>
        <v>2146.6848399999999</v>
      </c>
      <c r="X149" s="102">
        <f t="shared" si="24"/>
        <v>23.313339999999698</v>
      </c>
      <c r="Y149" s="102">
        <v>0</v>
      </c>
      <c r="Z149" s="102">
        <f t="shared" si="26"/>
        <v>0</v>
      </c>
      <c r="AA149" s="102"/>
      <c r="AB149" s="102">
        <v>0</v>
      </c>
      <c r="AC149" s="102">
        <f>VLOOKUP(A149,'[1]16'!B:AL,30,0)</f>
        <v>0</v>
      </c>
      <c r="AD149" s="102">
        <f>VLOOKUP(A149,'[1]16'!B:AK,31,1)</f>
        <v>0</v>
      </c>
      <c r="AE149" s="102">
        <f>VLOOKUP(A149,'[1]16'!B:AK,32,1)</f>
        <v>0</v>
      </c>
      <c r="AF149" s="102">
        <f>VLOOKUP(A149,'[1]16'!B:AL,33,1)</f>
        <v>0</v>
      </c>
      <c r="AG149" s="102">
        <v>0</v>
      </c>
      <c r="AH149" s="102">
        <v>0</v>
      </c>
      <c r="AI149" s="102">
        <v>0</v>
      </c>
      <c r="AJ149" s="102">
        <f t="shared" si="21"/>
        <v>0</v>
      </c>
      <c r="AK149" s="103">
        <f t="shared" si="22"/>
        <v>0</v>
      </c>
    </row>
    <row r="150" spans="1:37" ht="15.75" hidden="1" customHeight="1">
      <c r="A150" s="95" t="s">
        <v>190</v>
      </c>
      <c r="B150" s="95" t="s">
        <v>31</v>
      </c>
      <c r="C150" s="95" t="s">
        <v>50</v>
      </c>
      <c r="D150" s="95" t="s">
        <v>33</v>
      </c>
      <c r="E150" s="95" t="s">
        <v>191</v>
      </c>
      <c r="F150" s="101">
        <v>0</v>
      </c>
      <c r="G150" s="102" t="s">
        <v>35</v>
      </c>
      <c r="H150" s="102" t="s">
        <v>35</v>
      </c>
      <c r="I150" s="102">
        <v>1878024</v>
      </c>
      <c r="J150" s="102">
        <v>3795744</v>
      </c>
      <c r="K150" s="102">
        <v>5874843</v>
      </c>
      <c r="L150" s="102">
        <v>1027841</v>
      </c>
      <c r="M150" s="102" t="s">
        <v>35</v>
      </c>
      <c r="N150" s="102" t="s">
        <v>35</v>
      </c>
      <c r="O150" s="102"/>
      <c r="P150" s="102" t="s">
        <v>35</v>
      </c>
      <c r="Q150" s="102">
        <f t="shared" si="20"/>
        <v>12576.451999999999</v>
      </c>
      <c r="R150" s="102">
        <v>837373</v>
      </c>
      <c r="S150" s="102">
        <f t="shared" si="19"/>
        <v>837.37300000000005</v>
      </c>
      <c r="T150" s="102">
        <f t="shared" si="23"/>
        <v>13413.824999999999</v>
      </c>
      <c r="U150" s="102">
        <f>VLOOKUP(A150,'[1]16'!B:W,22,0)</f>
        <v>13523.163999999999</v>
      </c>
      <c r="V150" s="102">
        <v>0</v>
      </c>
      <c r="W150" s="102">
        <f t="shared" si="25"/>
        <v>13523.163999999999</v>
      </c>
      <c r="X150" s="102">
        <f t="shared" si="24"/>
        <v>109.33899999999994</v>
      </c>
      <c r="Y150" s="102">
        <v>0</v>
      </c>
      <c r="Z150" s="102">
        <f t="shared" si="26"/>
        <v>837.37300000000005</v>
      </c>
      <c r="AA150" s="102"/>
      <c r="AB150" s="102">
        <v>837</v>
      </c>
      <c r="AC150" s="102">
        <f>VLOOKUP(A150,'[1]16'!B:AL,30,0)</f>
        <v>0</v>
      </c>
      <c r="AD150" s="102">
        <f>VLOOKUP(A150,'[1]16'!B:AK,31,1)</f>
        <v>0</v>
      </c>
      <c r="AE150" s="102">
        <f>VLOOKUP(A150,'[1]16'!B:AK,32,1)</f>
        <v>0</v>
      </c>
      <c r="AF150" s="102">
        <f>VLOOKUP(A150,'[1]16'!B:AL,33,1)</f>
        <v>0</v>
      </c>
      <c r="AG150" s="102">
        <v>0</v>
      </c>
      <c r="AH150" s="102">
        <v>0</v>
      </c>
      <c r="AI150" s="102">
        <v>0</v>
      </c>
      <c r="AJ150" s="102">
        <f t="shared" si="21"/>
        <v>837</v>
      </c>
      <c r="AK150" s="103">
        <f t="shared" si="22"/>
        <v>-0.37300000000004729</v>
      </c>
    </row>
    <row r="151" spans="1:37" ht="15.75" hidden="1" customHeight="1">
      <c r="A151" s="95" t="s">
        <v>192</v>
      </c>
      <c r="B151" s="95" t="s">
        <v>31</v>
      </c>
      <c r="C151" s="95" t="s">
        <v>50</v>
      </c>
      <c r="D151" s="95" t="s">
        <v>33</v>
      </c>
      <c r="E151" s="95" t="s">
        <v>191</v>
      </c>
      <c r="F151" s="101">
        <v>0</v>
      </c>
      <c r="G151" s="102" t="s">
        <v>35</v>
      </c>
      <c r="H151" s="102" t="s">
        <v>35</v>
      </c>
      <c r="I151" s="102">
        <v>480385.7</v>
      </c>
      <c r="J151" s="102">
        <v>180225.9</v>
      </c>
      <c r="K151" s="102">
        <v>162754</v>
      </c>
      <c r="L151" s="102" t="s">
        <v>35</v>
      </c>
      <c r="M151" s="102" t="s">
        <v>35</v>
      </c>
      <c r="N151" s="102" t="s">
        <v>35</v>
      </c>
      <c r="O151" s="102"/>
      <c r="P151" s="102" t="s">
        <v>35</v>
      </c>
      <c r="Q151" s="102">
        <f t="shared" si="20"/>
        <v>823.36559999999997</v>
      </c>
      <c r="R151" s="102">
        <v>0</v>
      </c>
      <c r="S151" s="102">
        <v>0</v>
      </c>
      <c r="T151" s="102">
        <f t="shared" si="23"/>
        <v>823.36559999999997</v>
      </c>
      <c r="U151" s="102">
        <f>VLOOKUP(A151,'[1]16'!B:W,22,0)</f>
        <v>1303.0344</v>
      </c>
      <c r="V151" s="102">
        <v>0</v>
      </c>
      <c r="W151" s="102">
        <f t="shared" si="25"/>
        <v>1303.0344</v>
      </c>
      <c r="X151" s="102">
        <f t="shared" si="24"/>
        <v>479.66880000000003</v>
      </c>
      <c r="Y151" s="102">
        <v>0</v>
      </c>
      <c r="Z151" s="102">
        <f t="shared" si="26"/>
        <v>0</v>
      </c>
      <c r="AA151" s="102"/>
      <c r="AB151" s="102">
        <v>0</v>
      </c>
      <c r="AC151" s="102">
        <f>VLOOKUP(A151,'[1]16'!B:AL,30,0)</f>
        <v>0</v>
      </c>
      <c r="AD151" s="102">
        <f>VLOOKUP(A151,'[1]16'!B:AK,31,1)</f>
        <v>0</v>
      </c>
      <c r="AE151" s="102">
        <f>VLOOKUP(A151,'[1]16'!B:AK,32,1)</f>
        <v>0</v>
      </c>
      <c r="AF151" s="102">
        <f>VLOOKUP(A151,'[1]16'!B:AL,33,1)</f>
        <v>0</v>
      </c>
      <c r="AG151" s="102">
        <v>0</v>
      </c>
      <c r="AH151" s="102">
        <v>0</v>
      </c>
      <c r="AI151" s="102">
        <v>0</v>
      </c>
      <c r="AJ151" s="102">
        <f>SUM(AB151:AI151)</f>
        <v>0</v>
      </c>
      <c r="AK151" s="103">
        <f>AJ151-Z151</f>
        <v>0</v>
      </c>
    </row>
    <row r="152" spans="1:37" ht="15.75" hidden="1" customHeight="1">
      <c r="A152" s="95" t="s">
        <v>193</v>
      </c>
      <c r="B152" s="95" t="s">
        <v>31</v>
      </c>
      <c r="C152" s="95" t="s">
        <v>50</v>
      </c>
      <c r="D152" s="95" t="s">
        <v>33</v>
      </c>
      <c r="E152" s="95" t="s">
        <v>191</v>
      </c>
      <c r="F152" s="101">
        <v>0</v>
      </c>
      <c r="G152" s="102" t="s">
        <v>35</v>
      </c>
      <c r="H152" s="102" t="s">
        <v>35</v>
      </c>
      <c r="I152" s="102">
        <v>63412.58</v>
      </c>
      <c r="J152" s="102">
        <v>3934193.17</v>
      </c>
      <c r="K152" s="102">
        <v>8955745.3000000007</v>
      </c>
      <c r="L152" s="102">
        <v>3362799.9</v>
      </c>
      <c r="M152" s="102">
        <v>273738</v>
      </c>
      <c r="N152" s="102" t="s">
        <v>35</v>
      </c>
      <c r="O152" s="102"/>
      <c r="P152" s="102" t="s">
        <v>35</v>
      </c>
      <c r="Q152" s="102">
        <f t="shared" si="20"/>
        <v>16589.88895</v>
      </c>
      <c r="R152" s="102">
        <v>0</v>
      </c>
      <c r="S152" s="102">
        <v>0</v>
      </c>
      <c r="T152" s="102">
        <f t="shared" si="23"/>
        <v>16589.88895</v>
      </c>
      <c r="U152" s="102">
        <f>VLOOKUP(A152,'[1]16'!B:W,22,0)</f>
        <v>18715.469830000002</v>
      </c>
      <c r="V152" s="102">
        <v>0</v>
      </c>
      <c r="W152" s="102">
        <f t="shared" si="25"/>
        <v>18715.469830000002</v>
      </c>
      <c r="X152" s="102">
        <f t="shared" si="24"/>
        <v>2125.5808800000013</v>
      </c>
      <c r="Y152" s="102">
        <v>0</v>
      </c>
      <c r="Z152" s="102">
        <f t="shared" si="26"/>
        <v>0</v>
      </c>
      <c r="AA152" s="102"/>
      <c r="AB152" s="102">
        <v>0</v>
      </c>
      <c r="AC152" s="102">
        <f>VLOOKUP(A152,'[1]16'!B:AL,30,0)</f>
        <v>0</v>
      </c>
      <c r="AD152" s="102">
        <f>VLOOKUP(A152,'[1]16'!B:AK,31,1)</f>
        <v>0</v>
      </c>
      <c r="AE152" s="102">
        <f>VLOOKUP(A152,'[1]16'!B:AK,32,1)</f>
        <v>0</v>
      </c>
      <c r="AF152" s="102">
        <f>VLOOKUP(A152,'[1]16'!B:AL,33,1)</f>
        <v>0</v>
      </c>
      <c r="AG152" s="102">
        <v>0</v>
      </c>
      <c r="AH152" s="102">
        <v>0</v>
      </c>
      <c r="AI152" s="102">
        <v>0</v>
      </c>
      <c r="AJ152" s="102">
        <f t="shared" si="21"/>
        <v>0</v>
      </c>
      <c r="AK152" s="103">
        <f t="shared" si="22"/>
        <v>0</v>
      </c>
    </row>
    <row r="153" spans="1:37" ht="15.75" hidden="1" customHeight="1">
      <c r="A153" s="95" t="s">
        <v>742</v>
      </c>
      <c r="B153" s="100" t="s">
        <v>31</v>
      </c>
      <c r="C153" s="127" t="s">
        <v>743</v>
      </c>
      <c r="D153" s="8" t="s">
        <v>33</v>
      </c>
      <c r="E153" s="8" t="s">
        <v>194</v>
      </c>
      <c r="F153" s="101">
        <v>0</v>
      </c>
      <c r="G153" s="89"/>
      <c r="H153" s="102">
        <v>209911.51999999996</v>
      </c>
      <c r="I153" s="102">
        <v>284647.52</v>
      </c>
      <c r="J153" s="102">
        <v>1831235.9800000002</v>
      </c>
      <c r="K153" s="102">
        <v>2105372.4799999995</v>
      </c>
      <c r="L153" s="102">
        <v>2303800.4299999997</v>
      </c>
      <c r="M153" s="102">
        <v>1991150.0300000007</v>
      </c>
      <c r="N153" s="102">
        <v>1721566.09</v>
      </c>
      <c r="O153" s="102">
        <f>VLOOKUP(A153,'[1]ינואר עד יוני 2016'!A:F,6,0)</f>
        <v>1083122.71</v>
      </c>
      <c r="P153" s="102">
        <v>1932705.1600000011</v>
      </c>
      <c r="Q153" s="102">
        <f t="shared" si="20"/>
        <v>12380.389210000003</v>
      </c>
      <c r="R153" s="102">
        <v>0</v>
      </c>
      <c r="S153" s="102">
        <v>0</v>
      </c>
      <c r="T153" s="102">
        <f t="shared" si="23"/>
        <v>12380.389210000003</v>
      </c>
      <c r="U153" s="102">
        <f>VLOOKUP(A153,'[1]16'!B:W,22,0)</f>
        <v>12130</v>
      </c>
      <c r="V153" s="102">
        <v>0</v>
      </c>
      <c r="W153" s="102">
        <f t="shared" si="25"/>
        <v>12130</v>
      </c>
      <c r="X153" s="120">
        <f t="shared" si="24"/>
        <v>-250.389210000003</v>
      </c>
      <c r="Y153" s="105">
        <v>10000</v>
      </c>
      <c r="Z153" s="102">
        <v>10000</v>
      </c>
      <c r="AA153" s="102"/>
      <c r="AB153" s="102">
        <v>2000</v>
      </c>
      <c r="AC153" s="102">
        <v>2000</v>
      </c>
      <c r="AD153" s="102">
        <v>2000</v>
      </c>
      <c r="AE153" s="102">
        <v>2000</v>
      </c>
      <c r="AF153" s="102">
        <v>2000</v>
      </c>
      <c r="AG153" s="102">
        <v>0</v>
      </c>
      <c r="AH153" s="102">
        <v>0</v>
      </c>
      <c r="AI153" s="102">
        <v>0</v>
      </c>
      <c r="AJ153" s="102">
        <f>SUM(AB153:AI153)</f>
        <v>10000</v>
      </c>
      <c r="AK153" s="103">
        <f t="shared" si="22"/>
        <v>0</v>
      </c>
    </row>
    <row r="154" spans="1:37" ht="17.25" hidden="1" customHeight="1">
      <c r="A154" s="95" t="s">
        <v>195</v>
      </c>
      <c r="B154" s="95" t="s">
        <v>72</v>
      </c>
      <c r="C154" s="95" t="s">
        <v>73</v>
      </c>
      <c r="D154" s="95" t="s">
        <v>74</v>
      </c>
      <c r="E154" s="95" t="s">
        <v>191</v>
      </c>
      <c r="F154" s="101">
        <v>0</v>
      </c>
      <c r="G154" s="102" t="s">
        <v>35</v>
      </c>
      <c r="H154" s="102" t="s">
        <v>35</v>
      </c>
      <c r="I154" s="102" t="s">
        <v>35</v>
      </c>
      <c r="J154" s="102">
        <v>167789.2</v>
      </c>
      <c r="K154" s="102">
        <v>482105</v>
      </c>
      <c r="L154" s="102">
        <v>242853</v>
      </c>
      <c r="M154" s="102" t="s">
        <v>35</v>
      </c>
      <c r="N154" s="102" t="s">
        <v>35</v>
      </c>
      <c r="O154" s="102"/>
      <c r="P154" s="102" t="s">
        <v>35</v>
      </c>
      <c r="Q154" s="102">
        <f t="shared" si="20"/>
        <v>892.74719999999991</v>
      </c>
      <c r="R154" s="102">
        <v>0</v>
      </c>
      <c r="S154" s="102">
        <v>0</v>
      </c>
      <c r="T154" s="102">
        <f t="shared" si="23"/>
        <v>892.74719999999991</v>
      </c>
      <c r="U154" s="102">
        <f>VLOOKUP(A154,'[1]16'!B:W,22,0)</f>
        <v>1000.6018</v>
      </c>
      <c r="V154" s="102">
        <v>0</v>
      </c>
      <c r="W154" s="102">
        <f t="shared" si="25"/>
        <v>1000.6018</v>
      </c>
      <c r="X154" s="102">
        <f t="shared" si="24"/>
        <v>107.85460000000012</v>
      </c>
      <c r="Y154" s="102">
        <v>0</v>
      </c>
      <c r="Z154" s="102">
        <f t="shared" si="26"/>
        <v>0</v>
      </c>
      <c r="AA154" s="102"/>
      <c r="AB154" s="102">
        <v>0</v>
      </c>
      <c r="AC154" s="102">
        <f>VLOOKUP(A154,'[1]16'!B:AL,30,0)</f>
        <v>0</v>
      </c>
      <c r="AD154" s="102">
        <f>VLOOKUP(A154,'[1]16'!B:AK,31,1)</f>
        <v>0</v>
      </c>
      <c r="AE154" s="102">
        <f>VLOOKUP(A154,'[1]16'!B:AK,32,1)</f>
        <v>0</v>
      </c>
      <c r="AF154" s="102">
        <f>VLOOKUP(A154,'[1]16'!B:AL,33,1)</f>
        <v>0</v>
      </c>
      <c r="AG154" s="102">
        <v>0</v>
      </c>
      <c r="AH154" s="102">
        <v>0</v>
      </c>
      <c r="AI154" s="102">
        <v>0</v>
      </c>
      <c r="AJ154" s="102">
        <f t="shared" si="21"/>
        <v>0</v>
      </c>
      <c r="AK154" s="103">
        <f t="shared" si="22"/>
        <v>0</v>
      </c>
    </row>
    <row r="155" spans="1:37" ht="15.75" hidden="1" customHeight="1">
      <c r="A155" s="95" t="s">
        <v>196</v>
      </c>
      <c r="B155" s="95" t="s">
        <v>31</v>
      </c>
      <c r="C155" s="95" t="s">
        <v>50</v>
      </c>
      <c r="D155" s="95" t="s">
        <v>33</v>
      </c>
      <c r="E155" s="95" t="s">
        <v>191</v>
      </c>
      <c r="F155" s="101">
        <v>0</v>
      </c>
      <c r="G155" s="102" t="s">
        <v>35</v>
      </c>
      <c r="H155" s="102">
        <v>5839300</v>
      </c>
      <c r="I155" s="102">
        <v>18442837</v>
      </c>
      <c r="J155" s="102">
        <v>35195011</v>
      </c>
      <c r="K155" s="102">
        <v>17291419</v>
      </c>
      <c r="L155" s="102">
        <v>7848573</v>
      </c>
      <c r="M155" s="102">
        <v>6431572</v>
      </c>
      <c r="N155" s="102">
        <v>1445616</v>
      </c>
      <c r="O155" s="102"/>
      <c r="P155" s="102">
        <v>630853</v>
      </c>
      <c r="Q155" s="102">
        <f t="shared" si="20"/>
        <v>93125.180999999997</v>
      </c>
      <c r="R155" s="102">
        <v>2453286</v>
      </c>
      <c r="S155" s="102">
        <f t="shared" si="19"/>
        <v>2453.2860000000001</v>
      </c>
      <c r="T155" s="102">
        <f t="shared" si="23"/>
        <v>95578.467000000004</v>
      </c>
      <c r="U155" s="102">
        <f>VLOOKUP(A155,'[1]16'!B:W,22,0)</f>
        <v>107806.26300000001</v>
      </c>
      <c r="V155" s="102">
        <v>0</v>
      </c>
      <c r="W155" s="102">
        <f t="shared" si="25"/>
        <v>107806.26300000001</v>
      </c>
      <c r="X155" s="102">
        <f t="shared" si="24"/>
        <v>12227.796000000002</v>
      </c>
      <c r="Y155" s="102">
        <v>0</v>
      </c>
      <c r="Z155" s="102">
        <f t="shared" si="26"/>
        <v>2453.2860000000001</v>
      </c>
      <c r="AA155" s="102"/>
      <c r="AB155" s="102">
        <v>2453</v>
      </c>
      <c r="AC155" s="102">
        <f>VLOOKUP(A155,'[1]16'!B:AL,30,0)</f>
        <v>0</v>
      </c>
      <c r="AD155" s="102">
        <f>VLOOKUP(A155,'[1]16'!B:AK,31,1)</f>
        <v>0</v>
      </c>
      <c r="AE155" s="102">
        <f>VLOOKUP(A155,'[1]16'!B:AK,32,1)</f>
        <v>0</v>
      </c>
      <c r="AF155" s="102">
        <f>VLOOKUP(A155,'[1]16'!B:AL,33,1)</f>
        <v>0</v>
      </c>
      <c r="AG155" s="102">
        <v>0</v>
      </c>
      <c r="AH155" s="102">
        <v>0</v>
      </c>
      <c r="AI155" s="102">
        <v>0</v>
      </c>
      <c r="AJ155" s="102">
        <f t="shared" si="21"/>
        <v>2453</v>
      </c>
      <c r="AK155" s="103">
        <f t="shared" si="22"/>
        <v>-0.28600000000005821</v>
      </c>
    </row>
    <row r="156" spans="1:37" ht="15.75" hidden="1" customHeight="1">
      <c r="A156" s="95" t="s">
        <v>197</v>
      </c>
      <c r="B156" s="95" t="s">
        <v>72</v>
      </c>
      <c r="C156" s="95" t="s">
        <v>73</v>
      </c>
      <c r="D156" s="95" t="s">
        <v>74</v>
      </c>
      <c r="E156" s="95" t="s">
        <v>191</v>
      </c>
      <c r="F156" s="101">
        <v>0</v>
      </c>
      <c r="G156" s="102" t="s">
        <v>35</v>
      </c>
      <c r="H156" s="102">
        <v>166857</v>
      </c>
      <c r="I156" s="102">
        <v>561699</v>
      </c>
      <c r="J156" s="102">
        <v>913715</v>
      </c>
      <c r="K156" s="102">
        <v>218580</v>
      </c>
      <c r="L156" s="102" t="s">
        <v>35</v>
      </c>
      <c r="M156" s="102" t="s">
        <v>35</v>
      </c>
      <c r="N156" s="102" t="s">
        <v>35</v>
      </c>
      <c r="O156" s="102"/>
      <c r="P156" s="102" t="s">
        <v>35</v>
      </c>
      <c r="Q156" s="102">
        <f t="shared" si="20"/>
        <v>1860.8510000000001</v>
      </c>
      <c r="R156" s="102">
        <v>0</v>
      </c>
      <c r="S156" s="102">
        <v>0</v>
      </c>
      <c r="T156" s="102">
        <f t="shared" si="23"/>
        <v>1860.8510000000001</v>
      </c>
      <c r="U156" s="102">
        <f>VLOOKUP(A156,'[1]16'!B:W,22,0)</f>
        <v>2007.2149999999999</v>
      </c>
      <c r="V156" s="102">
        <v>0</v>
      </c>
      <c r="W156" s="102">
        <f t="shared" si="25"/>
        <v>2007.2149999999999</v>
      </c>
      <c r="X156" s="102">
        <f t="shared" si="24"/>
        <v>146.36399999999981</v>
      </c>
      <c r="Y156" s="102">
        <v>0</v>
      </c>
      <c r="Z156" s="102">
        <f t="shared" si="26"/>
        <v>0</v>
      </c>
      <c r="AA156" s="102"/>
      <c r="AB156" s="102">
        <v>0</v>
      </c>
      <c r="AC156" s="102">
        <f>VLOOKUP(A156,'[1]16'!B:AL,30,0)</f>
        <v>0</v>
      </c>
      <c r="AD156" s="102">
        <f>VLOOKUP(A156,'[1]16'!B:AK,31,1)</f>
        <v>0</v>
      </c>
      <c r="AE156" s="102">
        <f>VLOOKUP(A156,'[1]16'!B:AK,32,1)</f>
        <v>0</v>
      </c>
      <c r="AF156" s="102">
        <f>VLOOKUP(A156,'[1]16'!B:AL,33,1)</f>
        <v>0</v>
      </c>
      <c r="AG156" s="102">
        <v>0</v>
      </c>
      <c r="AH156" s="102">
        <v>0</v>
      </c>
      <c r="AI156" s="102">
        <v>0</v>
      </c>
      <c r="AJ156" s="102">
        <f t="shared" si="21"/>
        <v>0</v>
      </c>
      <c r="AK156" s="103">
        <f t="shared" si="22"/>
        <v>0</v>
      </c>
    </row>
    <row r="157" spans="1:37" ht="15.75" hidden="1" customHeight="1">
      <c r="A157" s="95" t="s">
        <v>198</v>
      </c>
      <c r="B157" s="95" t="s">
        <v>31</v>
      </c>
      <c r="C157" s="95" t="s">
        <v>50</v>
      </c>
      <c r="D157" s="95" t="s">
        <v>33</v>
      </c>
      <c r="E157" s="95" t="s">
        <v>191</v>
      </c>
      <c r="F157" s="101">
        <v>0</v>
      </c>
      <c r="G157" s="102" t="s">
        <v>35</v>
      </c>
      <c r="H157" s="102">
        <v>29106</v>
      </c>
      <c r="I157" s="102">
        <v>26426</v>
      </c>
      <c r="J157" s="102">
        <v>111860</v>
      </c>
      <c r="K157" s="102">
        <v>5203181</v>
      </c>
      <c r="L157" s="102">
        <v>5649514</v>
      </c>
      <c r="M157" s="102">
        <v>1338722</v>
      </c>
      <c r="N157" s="102" t="s">
        <v>35</v>
      </c>
      <c r="O157" s="102"/>
      <c r="P157" s="102" t="s">
        <v>35</v>
      </c>
      <c r="Q157" s="102">
        <f t="shared" si="20"/>
        <v>12358.808999999999</v>
      </c>
      <c r="R157" s="102">
        <v>609541</v>
      </c>
      <c r="S157" s="102">
        <f t="shared" si="19"/>
        <v>609.54100000000005</v>
      </c>
      <c r="T157" s="102">
        <f t="shared" si="23"/>
        <v>12968.349999999999</v>
      </c>
      <c r="U157" s="102">
        <f>VLOOKUP(A157,'[1]16'!B:W,22,0)</f>
        <v>15918.942999999997</v>
      </c>
      <c r="V157" s="102">
        <v>0</v>
      </c>
      <c r="W157" s="102">
        <f t="shared" si="25"/>
        <v>15918.942999999997</v>
      </c>
      <c r="X157" s="102">
        <f t="shared" si="24"/>
        <v>2950.5929999999989</v>
      </c>
      <c r="Y157" s="102">
        <v>0</v>
      </c>
      <c r="Z157" s="102">
        <f t="shared" si="26"/>
        <v>609.54100000000005</v>
      </c>
      <c r="AA157" s="102"/>
      <c r="AB157" s="102">
        <v>610</v>
      </c>
      <c r="AC157" s="102">
        <f>VLOOKUP(A157,'[1]16'!B:AL,30,0)</f>
        <v>0</v>
      </c>
      <c r="AD157" s="102">
        <f>VLOOKUP(A157,'[1]16'!B:AK,31,1)</f>
        <v>0</v>
      </c>
      <c r="AE157" s="102">
        <f>VLOOKUP(A157,'[1]16'!B:AK,32,1)</f>
        <v>0</v>
      </c>
      <c r="AF157" s="102">
        <f>VLOOKUP(A157,'[1]16'!B:AL,33,1)</f>
        <v>0</v>
      </c>
      <c r="AG157" s="102">
        <v>0</v>
      </c>
      <c r="AH157" s="102">
        <v>0</v>
      </c>
      <c r="AI157" s="102">
        <v>0</v>
      </c>
      <c r="AJ157" s="102">
        <f t="shared" si="21"/>
        <v>610</v>
      </c>
      <c r="AK157" s="103">
        <f t="shared" si="22"/>
        <v>0.45899999999994634</v>
      </c>
    </row>
    <row r="158" spans="1:37" ht="15.75" hidden="1" customHeight="1">
      <c r="A158" s="95" t="s">
        <v>199</v>
      </c>
      <c r="B158" s="95" t="s">
        <v>72</v>
      </c>
      <c r="C158" s="95" t="s">
        <v>73</v>
      </c>
      <c r="D158" s="95" t="s">
        <v>74</v>
      </c>
      <c r="E158" s="95" t="s">
        <v>191</v>
      </c>
      <c r="F158" s="101">
        <v>0</v>
      </c>
      <c r="G158" s="102" t="s">
        <v>35</v>
      </c>
      <c r="H158" s="102" t="s">
        <v>35</v>
      </c>
      <c r="I158" s="102" t="s">
        <v>35</v>
      </c>
      <c r="J158" s="102" t="s">
        <v>35</v>
      </c>
      <c r="K158" s="102">
        <v>1055505</v>
      </c>
      <c r="L158" s="102">
        <v>307691</v>
      </c>
      <c r="M158" s="102" t="s">
        <v>35</v>
      </c>
      <c r="N158" s="102" t="s">
        <v>35</v>
      </c>
      <c r="O158" s="102"/>
      <c r="P158" s="102" t="s">
        <v>35</v>
      </c>
      <c r="Q158" s="102">
        <f t="shared" si="20"/>
        <v>1363.1959999999999</v>
      </c>
      <c r="R158" s="102">
        <v>0</v>
      </c>
      <c r="S158" s="102">
        <v>0</v>
      </c>
      <c r="T158" s="102">
        <f t="shared" si="23"/>
        <v>1363.1959999999999</v>
      </c>
      <c r="U158" s="102">
        <f>VLOOKUP(A158,'[1]16'!B:W,22,0)</f>
        <v>1987.8990000000003</v>
      </c>
      <c r="V158" s="102">
        <v>0</v>
      </c>
      <c r="W158" s="102">
        <f t="shared" si="25"/>
        <v>1987.8990000000003</v>
      </c>
      <c r="X158" s="102">
        <f t="shared" si="24"/>
        <v>624.70300000000043</v>
      </c>
      <c r="Y158" s="102">
        <v>0</v>
      </c>
      <c r="Z158" s="102">
        <f t="shared" si="26"/>
        <v>0</v>
      </c>
      <c r="AA158" s="102"/>
      <c r="AB158" s="102">
        <v>0</v>
      </c>
      <c r="AC158" s="102">
        <f>VLOOKUP(A158,'[1]16'!B:AL,30,0)</f>
        <v>0</v>
      </c>
      <c r="AD158" s="102">
        <f>VLOOKUP(A158,'[1]16'!B:AK,31,1)</f>
        <v>0</v>
      </c>
      <c r="AE158" s="102">
        <f>VLOOKUP(A158,'[1]16'!B:AK,32,1)</f>
        <v>0</v>
      </c>
      <c r="AF158" s="102">
        <f>VLOOKUP(A158,'[1]16'!B:AL,33,1)</f>
        <v>0</v>
      </c>
      <c r="AG158" s="102">
        <v>0</v>
      </c>
      <c r="AH158" s="102">
        <v>0</v>
      </c>
      <c r="AI158" s="102">
        <v>0</v>
      </c>
      <c r="AJ158" s="102">
        <f t="shared" si="21"/>
        <v>0</v>
      </c>
      <c r="AK158" s="103">
        <f t="shared" si="22"/>
        <v>0</v>
      </c>
    </row>
    <row r="159" spans="1:37" ht="15.75" hidden="1" customHeight="1">
      <c r="A159" s="95" t="s">
        <v>200</v>
      </c>
      <c r="B159" s="95" t="s">
        <v>72</v>
      </c>
      <c r="C159" s="95" t="s">
        <v>89</v>
      </c>
      <c r="D159" s="95" t="s">
        <v>74</v>
      </c>
      <c r="E159" s="95" t="s">
        <v>44</v>
      </c>
      <c r="F159" s="101">
        <v>0</v>
      </c>
      <c r="G159" s="102" t="s">
        <v>35</v>
      </c>
      <c r="H159" s="102" t="s">
        <v>35</v>
      </c>
      <c r="I159" s="102" t="s">
        <v>35</v>
      </c>
      <c r="J159" s="102" t="s">
        <v>35</v>
      </c>
      <c r="K159" s="102">
        <v>39014.1</v>
      </c>
      <c r="L159" s="102">
        <v>10000</v>
      </c>
      <c r="M159" s="102" t="s">
        <v>35</v>
      </c>
      <c r="N159" s="102" t="s">
        <v>35</v>
      </c>
      <c r="O159" s="102"/>
      <c r="P159" s="102" t="s">
        <v>35</v>
      </c>
      <c r="Q159" s="102">
        <f t="shared" si="20"/>
        <v>49.014099999999999</v>
      </c>
      <c r="R159" s="102">
        <v>0</v>
      </c>
      <c r="S159" s="102">
        <v>0</v>
      </c>
      <c r="T159" s="102">
        <f t="shared" si="23"/>
        <v>49.014099999999999</v>
      </c>
      <c r="U159" s="102">
        <f>VLOOKUP(A159,'[1]16'!B:W,22,0)</f>
        <v>55</v>
      </c>
      <c r="V159" s="102">
        <v>0</v>
      </c>
      <c r="W159" s="102">
        <f t="shared" si="25"/>
        <v>55</v>
      </c>
      <c r="X159" s="102">
        <f t="shared" si="24"/>
        <v>5.9859000000000009</v>
      </c>
      <c r="Y159" s="102">
        <v>0</v>
      </c>
      <c r="Z159" s="102">
        <f t="shared" si="26"/>
        <v>0</v>
      </c>
      <c r="AA159" s="102"/>
      <c r="AB159" s="102">
        <v>0</v>
      </c>
      <c r="AC159" s="102">
        <f>VLOOKUP(A159,'[1]16'!B:AL,30,0)</f>
        <v>0</v>
      </c>
      <c r="AD159" s="102">
        <f>VLOOKUP(A159,'[1]16'!B:AK,31,1)</f>
        <v>0</v>
      </c>
      <c r="AE159" s="102">
        <f>VLOOKUP(A159,'[1]16'!B:AK,32,1)</f>
        <v>0</v>
      </c>
      <c r="AF159" s="102">
        <f>VLOOKUP(A159,'[1]16'!B:AL,33,1)</f>
        <v>0</v>
      </c>
      <c r="AG159" s="102">
        <v>0</v>
      </c>
      <c r="AH159" s="102">
        <v>0</v>
      </c>
      <c r="AI159" s="102">
        <v>0</v>
      </c>
      <c r="AJ159" s="102">
        <f t="shared" si="21"/>
        <v>0</v>
      </c>
      <c r="AK159" s="103">
        <f t="shared" si="22"/>
        <v>0</v>
      </c>
    </row>
    <row r="160" spans="1:37" ht="15.75" customHeight="1">
      <c r="A160" s="95" t="s">
        <v>201</v>
      </c>
      <c r="B160" s="95" t="s">
        <v>37</v>
      </c>
      <c r="C160" s="95" t="s">
        <v>38</v>
      </c>
      <c r="D160" s="95" t="s">
        <v>33</v>
      </c>
      <c r="E160" s="95" t="s">
        <v>44</v>
      </c>
      <c r="F160" s="101">
        <v>0</v>
      </c>
      <c r="G160" s="102" t="s">
        <v>35</v>
      </c>
      <c r="H160" s="102" t="s">
        <v>35</v>
      </c>
      <c r="I160" s="102" t="s">
        <v>35</v>
      </c>
      <c r="J160" s="102" t="s">
        <v>35</v>
      </c>
      <c r="K160" s="102" t="s">
        <v>35</v>
      </c>
      <c r="L160" s="102">
        <v>2934875.8800000008</v>
      </c>
      <c r="M160" s="102">
        <v>4336429.6799999988</v>
      </c>
      <c r="N160" s="102">
        <v>120284.80000000002</v>
      </c>
      <c r="O160" s="102"/>
      <c r="P160" s="102" t="s">
        <v>35</v>
      </c>
      <c r="Q160" s="102">
        <f t="shared" si="20"/>
        <v>7391.5903599999992</v>
      </c>
      <c r="R160" s="102">
        <v>0</v>
      </c>
      <c r="S160" s="102">
        <v>0</v>
      </c>
      <c r="T160" s="102">
        <f t="shared" si="23"/>
        <v>7391.5903599999992</v>
      </c>
      <c r="U160" s="102">
        <f>VLOOKUP(A160,'[1]16'!B:W,22,0)</f>
        <v>8878.4495000000006</v>
      </c>
      <c r="V160" s="102">
        <v>0</v>
      </c>
      <c r="W160" s="102">
        <f t="shared" si="25"/>
        <v>8878.4495000000006</v>
      </c>
      <c r="X160" s="102">
        <f t="shared" si="24"/>
        <v>1486.8591400000014</v>
      </c>
      <c r="Y160" s="102">
        <v>0</v>
      </c>
      <c r="Z160" s="102">
        <f t="shared" si="26"/>
        <v>0</v>
      </c>
      <c r="AA160" s="102"/>
      <c r="AB160" s="102">
        <v>0</v>
      </c>
      <c r="AC160" s="102">
        <f>VLOOKUP(A160,'[1]16'!B:AL,30,0)</f>
        <v>0</v>
      </c>
      <c r="AD160" s="102">
        <f>VLOOKUP(A160,'[1]16'!B:AK,31,1)</f>
        <v>0</v>
      </c>
      <c r="AE160" s="102">
        <f>VLOOKUP(A160,'[1]16'!B:AK,32,1)</f>
        <v>0</v>
      </c>
      <c r="AF160" s="102">
        <f>VLOOKUP(A160,'[1]16'!B:AL,33,1)</f>
        <v>0</v>
      </c>
      <c r="AG160" s="102">
        <v>0</v>
      </c>
      <c r="AH160" s="102">
        <v>0</v>
      </c>
      <c r="AI160" s="102">
        <v>0</v>
      </c>
      <c r="AJ160" s="102">
        <f t="shared" si="21"/>
        <v>0</v>
      </c>
      <c r="AK160" s="103">
        <f t="shared" si="22"/>
        <v>0</v>
      </c>
    </row>
    <row r="161" spans="1:58" ht="15.75" hidden="1" customHeight="1">
      <c r="A161" s="95" t="s">
        <v>202</v>
      </c>
      <c r="B161" s="95" t="s">
        <v>72</v>
      </c>
      <c r="C161" s="95" t="s">
        <v>89</v>
      </c>
      <c r="D161" s="95" t="s">
        <v>74</v>
      </c>
      <c r="E161" s="95" t="s">
        <v>44</v>
      </c>
      <c r="F161" s="101">
        <v>0</v>
      </c>
      <c r="G161" s="102" t="s">
        <v>35</v>
      </c>
      <c r="H161" s="102" t="s">
        <v>35</v>
      </c>
      <c r="I161" s="102" t="s">
        <v>35</v>
      </c>
      <c r="J161" s="102" t="s">
        <v>35</v>
      </c>
      <c r="K161" s="102" t="s">
        <v>35</v>
      </c>
      <c r="L161" s="102">
        <v>320597.80000000005</v>
      </c>
      <c r="M161" s="102">
        <v>189587.09999999998</v>
      </c>
      <c r="N161" s="102" t="s">
        <v>35</v>
      </c>
      <c r="O161" s="102"/>
      <c r="P161" s="102" t="s">
        <v>35</v>
      </c>
      <c r="Q161" s="102">
        <f t="shared" si="20"/>
        <v>510.18490000000003</v>
      </c>
      <c r="R161" s="102">
        <v>0</v>
      </c>
      <c r="S161" s="102">
        <v>0</v>
      </c>
      <c r="T161" s="102">
        <f t="shared" si="23"/>
        <v>510.18490000000003</v>
      </c>
      <c r="U161" s="102">
        <f>VLOOKUP(A161,'[1]16'!B:W,22,0)</f>
        <v>609</v>
      </c>
      <c r="V161" s="102">
        <v>0</v>
      </c>
      <c r="W161" s="102">
        <f t="shared" si="25"/>
        <v>609</v>
      </c>
      <c r="X161" s="102">
        <f t="shared" si="24"/>
        <v>98.815099999999973</v>
      </c>
      <c r="Y161" s="102">
        <v>0</v>
      </c>
      <c r="Z161" s="102">
        <f t="shared" si="26"/>
        <v>0</v>
      </c>
      <c r="AA161" s="102"/>
      <c r="AB161" s="102">
        <v>0</v>
      </c>
      <c r="AC161" s="102">
        <f>VLOOKUP(A161,'[1]16'!B:AL,30,0)</f>
        <v>0</v>
      </c>
      <c r="AD161" s="102">
        <f>VLOOKUP(A161,'[1]16'!B:AK,31,1)</f>
        <v>0</v>
      </c>
      <c r="AE161" s="102">
        <f>VLOOKUP(A161,'[1]16'!B:AK,32,1)</f>
        <v>0</v>
      </c>
      <c r="AF161" s="102">
        <f>VLOOKUP(A161,'[1]16'!B:AL,33,1)</f>
        <v>0</v>
      </c>
      <c r="AG161" s="102">
        <v>0</v>
      </c>
      <c r="AH161" s="102">
        <v>0</v>
      </c>
      <c r="AI161" s="102">
        <v>0</v>
      </c>
      <c r="AJ161" s="102">
        <f t="shared" si="21"/>
        <v>0</v>
      </c>
      <c r="AK161" s="103">
        <f t="shared" si="22"/>
        <v>0</v>
      </c>
    </row>
    <row r="162" spans="1:58" ht="15.75" hidden="1" customHeight="1">
      <c r="A162" s="95" t="s">
        <v>203</v>
      </c>
      <c r="B162" s="95" t="s">
        <v>72</v>
      </c>
      <c r="C162" s="95" t="s">
        <v>89</v>
      </c>
      <c r="D162" s="95" t="s">
        <v>74</v>
      </c>
      <c r="E162" s="95" t="s">
        <v>44</v>
      </c>
      <c r="F162" s="101">
        <v>0</v>
      </c>
      <c r="G162" s="102" t="s">
        <v>35</v>
      </c>
      <c r="H162" s="102" t="s">
        <v>35</v>
      </c>
      <c r="I162" s="102">
        <v>9506.5</v>
      </c>
      <c r="J162" s="102">
        <v>32907.35</v>
      </c>
      <c r="K162" s="102">
        <v>30000</v>
      </c>
      <c r="L162" s="102">
        <v>5000</v>
      </c>
      <c r="M162" s="102" t="s">
        <v>35</v>
      </c>
      <c r="N162" s="102" t="s">
        <v>35</v>
      </c>
      <c r="O162" s="102"/>
      <c r="P162" s="102" t="s">
        <v>35</v>
      </c>
      <c r="Q162" s="102">
        <f t="shared" si="20"/>
        <v>77.413850000000011</v>
      </c>
      <c r="R162" s="102">
        <v>0</v>
      </c>
      <c r="S162" s="102">
        <v>0</v>
      </c>
      <c r="T162" s="102">
        <f t="shared" si="23"/>
        <v>77.413850000000011</v>
      </c>
      <c r="U162" s="102">
        <f>VLOOKUP(A162,'[1]16'!B:W,22,0)</f>
        <v>103.4122</v>
      </c>
      <c r="V162" s="102">
        <v>0</v>
      </c>
      <c r="W162" s="102">
        <f t="shared" si="25"/>
        <v>103.4122</v>
      </c>
      <c r="X162" s="102">
        <f t="shared" si="24"/>
        <v>25.998349999999988</v>
      </c>
      <c r="Y162" s="102">
        <v>0</v>
      </c>
      <c r="Z162" s="102">
        <f t="shared" si="26"/>
        <v>0</v>
      </c>
      <c r="AA162" s="102"/>
      <c r="AB162" s="102">
        <v>0</v>
      </c>
      <c r="AC162" s="102">
        <f>VLOOKUP(A162,'[1]16'!B:AL,30,0)</f>
        <v>0</v>
      </c>
      <c r="AD162" s="102">
        <f>VLOOKUP(A162,'[1]16'!B:AK,31,1)</f>
        <v>0</v>
      </c>
      <c r="AE162" s="102">
        <f>VLOOKUP(A162,'[1]16'!B:AK,32,1)</f>
        <v>0</v>
      </c>
      <c r="AF162" s="102">
        <f>VLOOKUP(A162,'[1]16'!B:AL,33,1)</f>
        <v>0</v>
      </c>
      <c r="AG162" s="102">
        <v>0</v>
      </c>
      <c r="AH162" s="102">
        <v>0</v>
      </c>
      <c r="AI162" s="102">
        <v>0</v>
      </c>
      <c r="AJ162" s="102">
        <f t="shared" si="21"/>
        <v>0</v>
      </c>
      <c r="AK162" s="103">
        <f t="shared" si="22"/>
        <v>0</v>
      </c>
    </row>
    <row r="163" spans="1:58" ht="15.75" customHeight="1">
      <c r="A163" s="95" t="s">
        <v>204</v>
      </c>
      <c r="B163" s="95" t="s">
        <v>37</v>
      </c>
      <c r="C163" s="95" t="s">
        <v>38</v>
      </c>
      <c r="D163" s="95" t="s">
        <v>33</v>
      </c>
      <c r="E163" s="95" t="s">
        <v>44</v>
      </c>
      <c r="F163" s="101">
        <v>0</v>
      </c>
      <c r="G163" s="102" t="s">
        <v>35</v>
      </c>
      <c r="H163" s="102" t="s">
        <v>35</v>
      </c>
      <c r="I163" s="102">
        <v>374709.39999999997</v>
      </c>
      <c r="J163" s="102">
        <v>1517586.81</v>
      </c>
      <c r="K163" s="102">
        <v>2065335.7400000007</v>
      </c>
      <c r="L163" s="102">
        <v>2184948.8500000006</v>
      </c>
      <c r="M163" s="102">
        <v>10000</v>
      </c>
      <c r="N163" s="102" t="s">
        <v>35</v>
      </c>
      <c r="O163" s="102"/>
      <c r="P163" s="102" t="s">
        <v>35</v>
      </c>
      <c r="Q163" s="102">
        <f t="shared" si="20"/>
        <v>6152.5808000000006</v>
      </c>
      <c r="R163" s="102">
        <v>15000</v>
      </c>
      <c r="S163" s="102">
        <f t="shared" si="19"/>
        <v>15</v>
      </c>
      <c r="T163" s="102">
        <f t="shared" si="23"/>
        <v>6167.5808000000006</v>
      </c>
      <c r="U163" s="102">
        <f>VLOOKUP(A163,'[1]16'!B:W,22,0)</f>
        <v>8246.2059499999996</v>
      </c>
      <c r="V163" s="102">
        <v>0</v>
      </c>
      <c r="W163" s="102">
        <f t="shared" si="25"/>
        <v>8246.2059499999996</v>
      </c>
      <c r="X163" s="102">
        <f t="shared" si="24"/>
        <v>2078.6251499999989</v>
      </c>
      <c r="Y163" s="102">
        <v>0</v>
      </c>
      <c r="Z163" s="102">
        <f t="shared" si="26"/>
        <v>15</v>
      </c>
      <c r="AA163" s="102"/>
      <c r="AB163" s="102">
        <v>15</v>
      </c>
      <c r="AC163" s="102">
        <f>VLOOKUP(A163,'[1]16'!B:AL,30,0)</f>
        <v>0</v>
      </c>
      <c r="AD163" s="102">
        <f>VLOOKUP(A163,'[1]16'!B:AK,31,1)</f>
        <v>0</v>
      </c>
      <c r="AE163" s="102">
        <f>VLOOKUP(A163,'[1]16'!B:AK,32,1)</f>
        <v>0</v>
      </c>
      <c r="AF163" s="102">
        <f>VLOOKUP(A163,'[1]16'!B:AL,33,1)</f>
        <v>0</v>
      </c>
      <c r="AG163" s="102">
        <v>0</v>
      </c>
      <c r="AH163" s="102">
        <v>0</v>
      </c>
      <c r="AI163" s="102">
        <v>0</v>
      </c>
      <c r="AJ163" s="102">
        <f t="shared" si="21"/>
        <v>15</v>
      </c>
      <c r="AK163" s="103">
        <f t="shared" si="22"/>
        <v>0</v>
      </c>
    </row>
    <row r="164" spans="1:58" ht="15.75" hidden="1" customHeight="1">
      <c r="A164" s="95" t="s">
        <v>205</v>
      </c>
      <c r="B164" s="95" t="s">
        <v>31</v>
      </c>
      <c r="C164" s="95" t="s">
        <v>32</v>
      </c>
      <c r="D164" s="95" t="s">
        <v>33</v>
      </c>
      <c r="E164" s="95" t="s">
        <v>39</v>
      </c>
      <c r="F164" s="101">
        <v>0</v>
      </c>
      <c r="G164" s="102" t="s">
        <v>35</v>
      </c>
      <c r="H164" s="102" t="s">
        <v>35</v>
      </c>
      <c r="I164" s="102" t="s">
        <v>35</v>
      </c>
      <c r="J164" s="102" t="s">
        <v>35</v>
      </c>
      <c r="K164" s="102" t="s">
        <v>35</v>
      </c>
      <c r="L164" s="102" t="s">
        <v>35</v>
      </c>
      <c r="M164" s="102" t="s">
        <v>35</v>
      </c>
      <c r="N164" s="102">
        <v>250000</v>
      </c>
      <c r="O164" s="102"/>
      <c r="P164" s="102" t="s">
        <v>35</v>
      </c>
      <c r="Q164" s="102">
        <f t="shared" si="20"/>
        <v>250</v>
      </c>
      <c r="R164" s="102">
        <v>0</v>
      </c>
      <c r="S164" s="102">
        <v>0</v>
      </c>
      <c r="T164" s="102">
        <f t="shared" si="23"/>
        <v>250</v>
      </c>
      <c r="U164" s="102">
        <f>VLOOKUP(A164,'[1]16'!B:W,22,0)</f>
        <v>250</v>
      </c>
      <c r="V164" s="102">
        <v>0</v>
      </c>
      <c r="W164" s="102">
        <f t="shared" si="25"/>
        <v>250</v>
      </c>
      <c r="X164" s="102">
        <f t="shared" si="24"/>
        <v>0</v>
      </c>
      <c r="Y164" s="102">
        <v>0</v>
      </c>
      <c r="Z164" s="102">
        <f t="shared" si="26"/>
        <v>0</v>
      </c>
      <c r="AA164" s="102"/>
      <c r="AB164" s="102">
        <v>0</v>
      </c>
      <c r="AC164" s="102">
        <f>VLOOKUP(A164,'[1]16'!B:AL,30,0)</f>
        <v>0</v>
      </c>
      <c r="AD164" s="102">
        <f>VLOOKUP(A164,'[1]16'!B:AK,31,1)</f>
        <v>0</v>
      </c>
      <c r="AE164" s="102">
        <f>VLOOKUP(A164,'[1]16'!B:AK,32,1)</f>
        <v>0</v>
      </c>
      <c r="AF164" s="102">
        <f>VLOOKUP(A164,'[1]16'!B:AL,33,1)</f>
        <v>0</v>
      </c>
      <c r="AG164" s="102">
        <v>0</v>
      </c>
      <c r="AH164" s="102">
        <v>0</v>
      </c>
      <c r="AI164" s="102">
        <v>0</v>
      </c>
      <c r="AJ164" s="102">
        <f t="shared" si="21"/>
        <v>0</v>
      </c>
      <c r="AK164" s="103">
        <f t="shared" si="22"/>
        <v>0</v>
      </c>
    </row>
    <row r="165" spans="1:58" ht="15.75" customHeight="1">
      <c r="A165" s="95" t="s">
        <v>206</v>
      </c>
      <c r="B165" s="95" t="s">
        <v>37</v>
      </c>
      <c r="C165" s="95" t="s">
        <v>38</v>
      </c>
      <c r="D165" s="95" t="s">
        <v>33</v>
      </c>
      <c r="E165" s="95" t="s">
        <v>34</v>
      </c>
      <c r="F165" s="101">
        <v>0</v>
      </c>
      <c r="G165" s="102" t="s">
        <v>35</v>
      </c>
      <c r="H165" s="102" t="s">
        <v>35</v>
      </c>
      <c r="I165" s="102" t="s">
        <v>35</v>
      </c>
      <c r="J165" s="102">
        <v>112505.8</v>
      </c>
      <c r="K165" s="102" t="s">
        <v>35</v>
      </c>
      <c r="L165" s="102" t="s">
        <v>35</v>
      </c>
      <c r="M165" s="102" t="s">
        <v>35</v>
      </c>
      <c r="N165" s="102" t="s">
        <v>35</v>
      </c>
      <c r="O165" s="102"/>
      <c r="P165" s="102" t="s">
        <v>35</v>
      </c>
      <c r="Q165" s="102">
        <f t="shared" si="20"/>
        <v>112.50580000000001</v>
      </c>
      <c r="R165" s="102">
        <v>0</v>
      </c>
      <c r="S165" s="102">
        <v>0</v>
      </c>
      <c r="T165" s="102">
        <f t="shared" si="23"/>
        <v>112.50580000000001</v>
      </c>
      <c r="U165" s="102">
        <f>VLOOKUP(A165,'[1]16'!B:W,22,0)</f>
        <v>531</v>
      </c>
      <c r="V165" s="102">
        <v>0</v>
      </c>
      <c r="W165" s="102">
        <f t="shared" si="25"/>
        <v>531</v>
      </c>
      <c r="X165" s="102">
        <f t="shared" si="24"/>
        <v>418.49419999999998</v>
      </c>
      <c r="Y165" s="102">
        <v>0</v>
      </c>
      <c r="Z165" s="102">
        <f t="shared" si="26"/>
        <v>0</v>
      </c>
      <c r="AA165" s="102"/>
      <c r="AB165" s="102">
        <v>0</v>
      </c>
      <c r="AC165" s="102">
        <f>VLOOKUP(A165,'[1]16'!B:AL,30,0)</f>
        <v>0</v>
      </c>
      <c r="AD165" s="102">
        <f>VLOOKUP(A165,'[1]16'!B:AK,31,1)</f>
        <v>0</v>
      </c>
      <c r="AE165" s="102">
        <f>VLOOKUP(A165,'[1]16'!B:AK,32,1)</f>
        <v>0</v>
      </c>
      <c r="AF165" s="102">
        <f>VLOOKUP(A165,'[1]16'!B:AL,33,1)</f>
        <v>0</v>
      </c>
      <c r="AG165" s="102">
        <v>0</v>
      </c>
      <c r="AH165" s="102">
        <v>0</v>
      </c>
      <c r="AI165" s="102">
        <v>0</v>
      </c>
      <c r="AJ165" s="102">
        <f t="shared" si="21"/>
        <v>0</v>
      </c>
      <c r="AK165" s="103">
        <f t="shared" si="22"/>
        <v>0</v>
      </c>
    </row>
    <row r="166" spans="1:58" ht="15.75" customHeight="1">
      <c r="A166" s="95" t="s">
        <v>207</v>
      </c>
      <c r="B166" s="95" t="s">
        <v>37</v>
      </c>
      <c r="C166" s="95" t="s">
        <v>38</v>
      </c>
      <c r="D166" s="95" t="s">
        <v>33</v>
      </c>
      <c r="E166" s="95" t="s">
        <v>39</v>
      </c>
      <c r="F166" s="101">
        <v>0</v>
      </c>
      <c r="G166" s="102" t="s">
        <v>35</v>
      </c>
      <c r="H166" s="102" t="s">
        <v>35</v>
      </c>
      <c r="I166" s="102" t="s">
        <v>35</v>
      </c>
      <c r="J166" s="102" t="s">
        <v>35</v>
      </c>
      <c r="K166" s="102" t="s">
        <v>35</v>
      </c>
      <c r="L166" s="102" t="s">
        <v>35</v>
      </c>
      <c r="M166" s="102">
        <v>70000</v>
      </c>
      <c r="N166" s="102" t="s">
        <v>35</v>
      </c>
      <c r="O166" s="102"/>
      <c r="P166" s="102"/>
      <c r="Q166" s="102">
        <f t="shared" si="20"/>
        <v>70</v>
      </c>
      <c r="R166" s="102">
        <v>0</v>
      </c>
      <c r="S166" s="102">
        <v>0</v>
      </c>
      <c r="T166" s="102">
        <f t="shared" si="23"/>
        <v>70</v>
      </c>
      <c r="U166" s="102">
        <f>VLOOKUP(A166,'[1]16'!B:W,22,0)</f>
        <v>70</v>
      </c>
      <c r="V166" s="102">
        <v>0</v>
      </c>
      <c r="W166" s="102">
        <f t="shared" si="25"/>
        <v>70</v>
      </c>
      <c r="X166" s="102">
        <f t="shared" si="24"/>
        <v>0</v>
      </c>
      <c r="Y166" s="102">
        <v>0</v>
      </c>
      <c r="Z166" s="102">
        <f t="shared" si="26"/>
        <v>0</v>
      </c>
      <c r="AA166" s="102"/>
      <c r="AB166" s="102">
        <v>0</v>
      </c>
      <c r="AC166" s="102">
        <f>VLOOKUP(A166,'[1]16'!B:AL,30,0)</f>
        <v>0</v>
      </c>
      <c r="AD166" s="102">
        <f>VLOOKUP(A166,'[1]16'!B:AK,31,1)</f>
        <v>0</v>
      </c>
      <c r="AE166" s="102">
        <f>VLOOKUP(A166,'[1]16'!B:AK,32,1)</f>
        <v>0</v>
      </c>
      <c r="AF166" s="102">
        <f>VLOOKUP(A166,'[1]16'!B:AL,33,1)</f>
        <v>0</v>
      </c>
      <c r="AG166" s="102">
        <v>0</v>
      </c>
      <c r="AH166" s="102">
        <v>0</v>
      </c>
      <c r="AI166" s="102">
        <v>0</v>
      </c>
      <c r="AJ166" s="102">
        <f t="shared" si="21"/>
        <v>0</v>
      </c>
      <c r="AK166" s="103">
        <f t="shared" si="22"/>
        <v>0</v>
      </c>
    </row>
    <row r="167" spans="1:58" hidden="1">
      <c r="A167" s="95" t="s">
        <v>208</v>
      </c>
      <c r="B167" s="95" t="s">
        <v>31</v>
      </c>
      <c r="C167" s="95" t="s">
        <v>32</v>
      </c>
      <c r="D167" s="95" t="s">
        <v>33</v>
      </c>
      <c r="E167" s="100" t="s">
        <v>34</v>
      </c>
      <c r="F167" s="101">
        <v>0</v>
      </c>
      <c r="G167" s="102" t="s">
        <v>35</v>
      </c>
      <c r="H167" s="102" t="s">
        <v>35</v>
      </c>
      <c r="I167" s="102">
        <v>139780</v>
      </c>
      <c r="J167" s="102" t="s">
        <v>35</v>
      </c>
      <c r="K167" s="102">
        <v>39440</v>
      </c>
      <c r="L167" s="102" t="s">
        <v>35</v>
      </c>
      <c r="M167" s="102" t="s">
        <v>35</v>
      </c>
      <c r="N167" s="102" t="s">
        <v>35</v>
      </c>
      <c r="O167" s="102"/>
      <c r="P167" s="102"/>
      <c r="Q167" s="102">
        <f t="shared" si="20"/>
        <v>179.22</v>
      </c>
      <c r="R167" s="102">
        <v>0</v>
      </c>
      <c r="S167" s="102">
        <v>0</v>
      </c>
      <c r="T167" s="102">
        <f>Q167+S167</f>
        <v>179.22</v>
      </c>
      <c r="U167" s="102">
        <f>VLOOKUP(A167,'[1]16'!B:W,22,0)</f>
        <v>351.13</v>
      </c>
      <c r="V167" s="102">
        <v>0</v>
      </c>
      <c r="W167" s="102">
        <f t="shared" si="25"/>
        <v>351.13</v>
      </c>
      <c r="X167" s="102">
        <f t="shared" si="24"/>
        <v>171.91</v>
      </c>
      <c r="Y167" s="102">
        <v>0</v>
      </c>
      <c r="Z167" s="102">
        <f t="shared" si="26"/>
        <v>0</v>
      </c>
      <c r="AA167" s="102"/>
      <c r="AB167" s="102">
        <v>0</v>
      </c>
      <c r="AC167" s="102">
        <f>VLOOKUP(A167,'[1]16'!B:AL,30,0)</f>
        <v>0</v>
      </c>
      <c r="AD167" s="102">
        <f>VLOOKUP(A167,'[1]16'!B:AK,31,1)</f>
        <v>0</v>
      </c>
      <c r="AE167" s="102">
        <f>VLOOKUP(A167,'[1]16'!B:AK,32,1)</f>
        <v>0</v>
      </c>
      <c r="AF167" s="102">
        <f>VLOOKUP(A167,'[1]16'!B:AL,33,1)</f>
        <v>0</v>
      </c>
      <c r="AG167" s="102">
        <v>0</v>
      </c>
      <c r="AH167" s="102">
        <v>0</v>
      </c>
      <c r="AI167" s="102">
        <v>0</v>
      </c>
      <c r="AJ167" s="102">
        <f t="shared" si="21"/>
        <v>0</v>
      </c>
      <c r="AK167" s="103">
        <f t="shared" si="22"/>
        <v>0</v>
      </c>
    </row>
    <row r="168" spans="1:58" ht="15.75" customHeight="1">
      <c r="A168" s="128" t="s">
        <v>209</v>
      </c>
      <c r="B168" s="8" t="s">
        <v>37</v>
      </c>
      <c r="C168" s="8" t="s">
        <v>38</v>
      </c>
      <c r="D168" s="8" t="s">
        <v>33</v>
      </c>
      <c r="E168" s="8" t="s">
        <v>44</v>
      </c>
      <c r="F168" s="101">
        <v>0</v>
      </c>
      <c r="G168" s="98" t="s">
        <v>35</v>
      </c>
      <c r="H168" s="98" t="s">
        <v>35</v>
      </c>
      <c r="I168" s="98" t="s">
        <v>35</v>
      </c>
      <c r="J168" s="98">
        <v>232000</v>
      </c>
      <c r="K168" s="98">
        <v>1390810.04</v>
      </c>
      <c r="L168" s="98">
        <v>989894.67999999993</v>
      </c>
      <c r="M168" s="98">
        <v>473462.82</v>
      </c>
      <c r="N168" s="98">
        <v>347277.38</v>
      </c>
      <c r="O168" s="102">
        <v>94201</v>
      </c>
      <c r="P168" s="98">
        <v>113130</v>
      </c>
      <c r="Q168" s="102">
        <f t="shared" si="20"/>
        <v>3546.5749199999996</v>
      </c>
      <c r="R168" s="102">
        <v>42047</v>
      </c>
      <c r="S168" s="102">
        <f t="shared" si="19"/>
        <v>42.046999999999997</v>
      </c>
      <c r="T168" s="102">
        <f t="shared" ref="T168:T191" si="27">Q168+S168</f>
        <v>3588.6219199999996</v>
      </c>
      <c r="U168" s="102">
        <f>VLOOKUP(A168,'[1]16'!B:W,22,0)</f>
        <v>6122.02</v>
      </c>
      <c r="V168" s="102">
        <v>0</v>
      </c>
      <c r="W168" s="102">
        <f t="shared" si="25"/>
        <v>6122.02</v>
      </c>
      <c r="X168" s="102">
        <f t="shared" si="24"/>
        <v>2533.3980800000008</v>
      </c>
      <c r="Y168" s="102">
        <v>0</v>
      </c>
      <c r="Z168" s="102">
        <f t="shared" si="26"/>
        <v>42.046999999999997</v>
      </c>
      <c r="AA168" s="102"/>
      <c r="AB168" s="102">
        <v>42</v>
      </c>
      <c r="AC168" s="102">
        <f>VLOOKUP(A168,'[1]16'!B:AL,30,0)</f>
        <v>0</v>
      </c>
      <c r="AD168" s="102">
        <f>VLOOKUP(A168,'[1]16'!B:AK,31,1)</f>
        <v>0</v>
      </c>
      <c r="AE168" s="102">
        <f>VLOOKUP(A168,'[1]16'!B:AK,32,1)</f>
        <v>0</v>
      </c>
      <c r="AF168" s="102">
        <f>VLOOKUP(A168,'[1]16'!B:AL,33,1)</f>
        <v>0</v>
      </c>
      <c r="AG168" s="102">
        <v>0</v>
      </c>
      <c r="AH168" s="102">
        <v>0</v>
      </c>
      <c r="AI168" s="102">
        <v>0</v>
      </c>
      <c r="AJ168" s="102">
        <f t="shared" si="21"/>
        <v>42</v>
      </c>
      <c r="AK168" s="103">
        <f t="shared" si="22"/>
        <v>-4.6999999999997044E-2</v>
      </c>
    </row>
    <row r="169" spans="1:58" s="130" customFormat="1" ht="15.75" customHeight="1">
      <c r="A169" s="129" t="s">
        <v>210</v>
      </c>
      <c r="B169" s="129" t="s">
        <v>37</v>
      </c>
      <c r="C169" s="129" t="s">
        <v>38</v>
      </c>
      <c r="D169" s="129" t="s">
        <v>33</v>
      </c>
      <c r="E169" s="129" t="s">
        <v>34</v>
      </c>
      <c r="F169" s="101">
        <v>0</v>
      </c>
      <c r="G169" s="98" t="s">
        <v>35</v>
      </c>
      <c r="H169" s="98" t="s">
        <v>35</v>
      </c>
      <c r="I169" s="98" t="s">
        <v>35</v>
      </c>
      <c r="J169" s="98" t="s">
        <v>35</v>
      </c>
      <c r="K169" s="98" t="s">
        <v>35</v>
      </c>
      <c r="L169" s="98" t="s">
        <v>35</v>
      </c>
      <c r="M169" s="98" t="s">
        <v>35</v>
      </c>
      <c r="N169" s="98" t="s">
        <v>35</v>
      </c>
      <c r="O169" s="102"/>
      <c r="P169" s="98"/>
      <c r="Q169" s="102">
        <f t="shared" si="20"/>
        <v>0</v>
      </c>
      <c r="R169" s="102">
        <v>0</v>
      </c>
      <c r="S169" s="102">
        <f t="shared" si="19"/>
        <v>0</v>
      </c>
      <c r="T169" s="102">
        <f t="shared" si="27"/>
        <v>0</v>
      </c>
      <c r="U169" s="102">
        <f>VLOOKUP(A169,'[1]16'!B:W,22,0)</f>
        <v>600</v>
      </c>
      <c r="V169" s="102">
        <v>0</v>
      </c>
      <c r="W169" s="102">
        <f t="shared" si="25"/>
        <v>600</v>
      </c>
      <c r="X169" s="102">
        <f t="shared" si="24"/>
        <v>600</v>
      </c>
      <c r="Y169" s="102">
        <f>VLOOKUP(A169,'[1]16'!B:AK,25,0)</f>
        <v>600</v>
      </c>
      <c r="Z169" s="102">
        <f t="shared" si="26"/>
        <v>600</v>
      </c>
      <c r="AA169" s="102"/>
      <c r="AB169" s="102">
        <v>600</v>
      </c>
      <c r="AC169" s="102">
        <f>VLOOKUP(A169,'[1]16'!B:AL,30,0)</f>
        <v>0</v>
      </c>
      <c r="AD169" s="102">
        <f>VLOOKUP(A169,'[1]16'!B:AK,31,1)</f>
        <v>0</v>
      </c>
      <c r="AE169" s="102">
        <f>VLOOKUP(A169,'[1]16'!B:AK,32,1)</f>
        <v>0</v>
      </c>
      <c r="AF169" s="102">
        <f>VLOOKUP(A169,'[1]16'!B:AL,33,1)</f>
        <v>0</v>
      </c>
      <c r="AG169" s="102">
        <v>0</v>
      </c>
      <c r="AH169" s="102">
        <v>0</v>
      </c>
      <c r="AI169" s="102">
        <v>0</v>
      </c>
      <c r="AJ169" s="102">
        <f t="shared" si="21"/>
        <v>600</v>
      </c>
      <c r="AK169" s="103">
        <f t="shared" si="22"/>
        <v>0</v>
      </c>
      <c r="AL169" s="94"/>
      <c r="AM169" s="94"/>
      <c r="AN169" s="94"/>
      <c r="AO169" s="94"/>
      <c r="AP169" s="94"/>
      <c r="AQ169" s="94"/>
      <c r="AR169" s="94"/>
      <c r="AS169" s="94"/>
      <c r="AT169" s="94"/>
      <c r="AU169" s="94"/>
      <c r="AV169" s="94"/>
      <c r="AW169" s="94"/>
      <c r="AX169" s="94"/>
      <c r="AY169" s="94"/>
      <c r="AZ169" s="94"/>
      <c r="BA169" s="94"/>
      <c r="BB169" s="94"/>
      <c r="BC169" s="94"/>
      <c r="BD169" s="94"/>
      <c r="BE169" s="94"/>
      <c r="BF169" s="94"/>
    </row>
    <row r="170" spans="1:58" s="130" customFormat="1" ht="15.75" hidden="1" customHeight="1">
      <c r="A170" s="129" t="s">
        <v>211</v>
      </c>
      <c r="B170" s="129" t="s">
        <v>31</v>
      </c>
      <c r="C170" s="129" t="s">
        <v>32</v>
      </c>
      <c r="D170" s="129" t="s">
        <v>33</v>
      </c>
      <c r="E170" s="129" t="s">
        <v>96</v>
      </c>
      <c r="F170" s="101">
        <v>0</v>
      </c>
      <c r="G170" s="98"/>
      <c r="H170" s="98"/>
      <c r="I170" s="98"/>
      <c r="J170" s="98"/>
      <c r="K170" s="98"/>
      <c r="L170" s="98"/>
      <c r="M170" s="98"/>
      <c r="N170" s="98"/>
      <c r="O170" s="102"/>
      <c r="P170" s="98"/>
      <c r="Q170" s="102">
        <f t="shared" si="20"/>
        <v>0</v>
      </c>
      <c r="R170" s="102">
        <v>0</v>
      </c>
      <c r="S170" s="102">
        <f t="shared" si="19"/>
        <v>0</v>
      </c>
      <c r="T170" s="102">
        <f t="shared" si="27"/>
        <v>0</v>
      </c>
      <c r="U170" s="102">
        <f>VLOOKUP(A170,'[1]16'!B:W,22,0)</f>
        <v>324</v>
      </c>
      <c r="V170" s="102">
        <v>0</v>
      </c>
      <c r="W170" s="102">
        <f t="shared" si="25"/>
        <v>324</v>
      </c>
      <c r="X170" s="102">
        <f t="shared" si="24"/>
        <v>324</v>
      </c>
      <c r="Y170" s="102">
        <f>VLOOKUP(A170,'[1]16'!B:AK,25,0)</f>
        <v>324</v>
      </c>
      <c r="Z170" s="102">
        <f t="shared" si="26"/>
        <v>324</v>
      </c>
      <c r="AA170" s="102"/>
      <c r="AB170" s="102">
        <v>324</v>
      </c>
      <c r="AC170" s="102">
        <f>VLOOKUP(A170,'[1]16'!B:AL,30,0)</f>
        <v>0</v>
      </c>
      <c r="AD170" s="102">
        <f>VLOOKUP(A170,'[1]16'!B:AK,31,1)</f>
        <v>0</v>
      </c>
      <c r="AE170" s="102">
        <f>VLOOKUP(A170,'[1]16'!B:AK,32,1)</f>
        <v>0</v>
      </c>
      <c r="AF170" s="102">
        <f>VLOOKUP(A170,'[1]16'!B:AL,33,1)</f>
        <v>0</v>
      </c>
      <c r="AG170" s="102">
        <v>0</v>
      </c>
      <c r="AH170" s="102">
        <v>0</v>
      </c>
      <c r="AI170" s="102">
        <v>0</v>
      </c>
      <c r="AJ170" s="102">
        <f t="shared" si="21"/>
        <v>324</v>
      </c>
      <c r="AK170" s="103">
        <f t="shared" si="22"/>
        <v>0</v>
      </c>
      <c r="AL170" s="94"/>
      <c r="AM170" s="94"/>
      <c r="AN170" s="94"/>
      <c r="AO170" s="94"/>
      <c r="AP170" s="94"/>
      <c r="AQ170" s="94"/>
      <c r="AR170" s="94"/>
      <c r="AS170" s="94"/>
      <c r="AT170" s="94"/>
      <c r="AU170" s="94"/>
      <c r="AV170" s="94"/>
      <c r="AW170" s="94"/>
      <c r="AX170" s="94"/>
      <c r="AY170" s="94"/>
      <c r="AZ170" s="94"/>
      <c r="BA170" s="94"/>
      <c r="BB170" s="94"/>
      <c r="BC170" s="94"/>
      <c r="BD170" s="94"/>
      <c r="BE170" s="94"/>
      <c r="BF170" s="94"/>
    </row>
    <row r="171" spans="1:58" s="130" customFormat="1" ht="15.75" customHeight="1">
      <c r="A171" s="129" t="s">
        <v>212</v>
      </c>
      <c r="B171" s="129" t="s">
        <v>37</v>
      </c>
      <c r="C171" s="129" t="s">
        <v>38</v>
      </c>
      <c r="D171" s="129" t="s">
        <v>33</v>
      </c>
      <c r="E171" s="129" t="s">
        <v>44</v>
      </c>
      <c r="F171" s="101">
        <v>0</v>
      </c>
      <c r="G171" s="98"/>
      <c r="H171" s="98"/>
      <c r="I171" s="98"/>
      <c r="J171" s="98"/>
      <c r="K171" s="98"/>
      <c r="L171" s="98"/>
      <c r="M171" s="98"/>
      <c r="N171" s="98"/>
      <c r="O171" s="102"/>
      <c r="P171" s="98"/>
      <c r="Q171" s="102">
        <f t="shared" si="20"/>
        <v>0</v>
      </c>
      <c r="R171" s="102">
        <v>0</v>
      </c>
      <c r="S171" s="102">
        <f t="shared" si="19"/>
        <v>0</v>
      </c>
      <c r="T171" s="102">
        <f t="shared" si="27"/>
        <v>0</v>
      </c>
      <c r="U171" s="102">
        <f>VLOOKUP(A171,'[1]16'!B:W,22,0)</f>
        <v>278</v>
      </c>
      <c r="V171" s="102">
        <v>0</v>
      </c>
      <c r="W171" s="102">
        <f t="shared" si="25"/>
        <v>278</v>
      </c>
      <c r="X171" s="102">
        <f>W171-T171</f>
        <v>278</v>
      </c>
      <c r="Y171" s="102"/>
      <c r="Z171" s="102">
        <f>Y171+S171</f>
        <v>0</v>
      </c>
      <c r="AA171" s="102"/>
      <c r="AB171" s="102">
        <v>0</v>
      </c>
      <c r="AC171" s="102">
        <f>VLOOKUP(A171,'[1]16'!B:AL,30,0)</f>
        <v>0</v>
      </c>
      <c r="AD171" s="102">
        <f>VLOOKUP(A171,'[1]16'!B:AK,31,1)</f>
        <v>0</v>
      </c>
      <c r="AE171" s="102">
        <f>VLOOKUP(A171,'[1]16'!B:AK,32,1)</f>
        <v>0</v>
      </c>
      <c r="AF171" s="102">
        <f>VLOOKUP(A171,'[1]16'!B:AL,33,1)</f>
        <v>0</v>
      </c>
      <c r="AG171" s="102">
        <v>0</v>
      </c>
      <c r="AH171" s="102">
        <v>0</v>
      </c>
      <c r="AI171" s="102">
        <v>0</v>
      </c>
      <c r="AJ171" s="102">
        <f t="shared" si="21"/>
        <v>0</v>
      </c>
      <c r="AK171" s="103">
        <f t="shared" si="22"/>
        <v>0</v>
      </c>
      <c r="AL171" s="94"/>
      <c r="AM171" s="94"/>
      <c r="AN171" s="94"/>
      <c r="AO171" s="94"/>
      <c r="AP171" s="94"/>
      <c r="AQ171" s="94"/>
      <c r="AR171" s="94"/>
      <c r="AS171" s="94"/>
      <c r="AT171" s="94"/>
      <c r="AU171" s="94"/>
      <c r="AV171" s="94"/>
      <c r="AW171" s="94"/>
      <c r="AX171" s="94"/>
      <c r="AY171" s="94"/>
      <c r="AZ171" s="94"/>
      <c r="BA171" s="94"/>
      <c r="BB171" s="94"/>
      <c r="BC171" s="94"/>
      <c r="BD171" s="94"/>
      <c r="BE171" s="94"/>
      <c r="BF171" s="94"/>
    </row>
    <row r="172" spans="1:58" s="130" customFormat="1" ht="15.75" hidden="1" customHeight="1">
      <c r="A172" s="129" t="s">
        <v>744</v>
      </c>
      <c r="B172" s="129" t="s">
        <v>31</v>
      </c>
      <c r="C172" s="129" t="s">
        <v>32</v>
      </c>
      <c r="D172" s="129" t="s">
        <v>33</v>
      </c>
      <c r="E172" s="129" t="s">
        <v>213</v>
      </c>
      <c r="F172" s="101">
        <v>0</v>
      </c>
      <c r="G172" s="98"/>
      <c r="H172" s="98"/>
      <c r="I172" s="98"/>
      <c r="J172" s="98"/>
      <c r="K172" s="98"/>
      <c r="L172" s="98"/>
      <c r="M172" s="98"/>
      <c r="N172" s="98"/>
      <c r="O172" s="102"/>
      <c r="P172" s="98"/>
      <c r="Q172" s="102">
        <f t="shared" si="20"/>
        <v>0</v>
      </c>
      <c r="R172" s="102">
        <v>0</v>
      </c>
      <c r="S172" s="102">
        <f t="shared" si="19"/>
        <v>0</v>
      </c>
      <c r="T172" s="102">
        <f t="shared" si="27"/>
        <v>0</v>
      </c>
      <c r="U172" s="102">
        <f>VLOOKUP(A172,'[1]16'!B:W,22,0)</f>
        <v>20000</v>
      </c>
      <c r="V172" s="102">
        <v>0</v>
      </c>
      <c r="W172" s="102">
        <f t="shared" si="25"/>
        <v>20000</v>
      </c>
      <c r="X172" s="102">
        <f t="shared" si="24"/>
        <v>20000</v>
      </c>
      <c r="Y172" s="102">
        <f>VLOOKUP(A172,'[1]16'!B:AK,25,0)</f>
        <v>20000</v>
      </c>
      <c r="Z172" s="102">
        <f t="shared" si="26"/>
        <v>20000</v>
      </c>
      <c r="AA172" s="102"/>
      <c r="AB172" s="102">
        <v>16000</v>
      </c>
      <c r="AC172" s="102">
        <f>VLOOKUP(A172,'[1]16'!B:AL,30,0)</f>
        <v>4000</v>
      </c>
      <c r="AD172" s="102">
        <f>VLOOKUP(A172,'[1]16'!B:AK,31,1)</f>
        <v>0</v>
      </c>
      <c r="AE172" s="102">
        <f>VLOOKUP(A172,'[1]16'!B:AK,32,1)</f>
        <v>0</v>
      </c>
      <c r="AF172" s="102">
        <f>VLOOKUP(A172,'[1]16'!B:AL,33,1)</f>
        <v>0</v>
      </c>
      <c r="AG172" s="102">
        <v>0</v>
      </c>
      <c r="AH172" s="102">
        <v>0</v>
      </c>
      <c r="AI172" s="102">
        <v>0</v>
      </c>
      <c r="AJ172" s="102">
        <f t="shared" si="21"/>
        <v>20000</v>
      </c>
      <c r="AK172" s="103">
        <f t="shared" si="22"/>
        <v>0</v>
      </c>
      <c r="AL172" s="94"/>
      <c r="AM172" s="94"/>
      <c r="AN172" s="94"/>
      <c r="AO172" s="94"/>
      <c r="AP172" s="94"/>
      <c r="AQ172" s="94"/>
      <c r="AR172" s="94"/>
      <c r="AS172" s="94"/>
      <c r="AT172" s="94"/>
      <c r="AU172" s="94"/>
      <c r="AV172" s="94"/>
      <c r="AW172" s="94"/>
      <c r="AX172" s="94"/>
      <c r="AY172" s="94"/>
      <c r="AZ172" s="94"/>
      <c r="BA172" s="94"/>
      <c r="BB172" s="94"/>
      <c r="BC172" s="94"/>
      <c r="BD172" s="94"/>
      <c r="BE172" s="94"/>
      <c r="BF172" s="94"/>
    </row>
    <row r="173" spans="1:58" s="130" customFormat="1" ht="15.75" hidden="1" customHeight="1">
      <c r="A173" s="129" t="s">
        <v>214</v>
      </c>
      <c r="B173" s="129" t="s">
        <v>31</v>
      </c>
      <c r="C173" s="129" t="s">
        <v>32</v>
      </c>
      <c r="D173" s="129" t="s">
        <v>33</v>
      </c>
      <c r="E173" s="129" t="s">
        <v>109</v>
      </c>
      <c r="F173" s="101">
        <v>0</v>
      </c>
      <c r="G173" s="98"/>
      <c r="H173" s="98"/>
      <c r="I173" s="98"/>
      <c r="J173" s="98"/>
      <c r="K173" s="98"/>
      <c r="L173" s="98"/>
      <c r="M173" s="98"/>
      <c r="N173" s="98"/>
      <c r="O173" s="102"/>
      <c r="P173" s="98"/>
      <c r="Q173" s="102">
        <f t="shared" si="20"/>
        <v>0</v>
      </c>
      <c r="R173" s="102">
        <v>0</v>
      </c>
      <c r="S173" s="102">
        <f t="shared" si="19"/>
        <v>0</v>
      </c>
      <c r="T173" s="102">
        <f t="shared" si="27"/>
        <v>0</v>
      </c>
      <c r="U173" s="102">
        <f>VLOOKUP(A173,'[1]16'!B:W,22,0)</f>
        <v>3800</v>
      </c>
      <c r="V173" s="102">
        <v>0</v>
      </c>
      <c r="W173" s="102">
        <f t="shared" si="25"/>
        <v>3800</v>
      </c>
      <c r="X173" s="102">
        <f t="shared" si="24"/>
        <v>3800</v>
      </c>
      <c r="Y173" s="102">
        <f>VLOOKUP(A173,'[1]16'!B:AK,25,0)</f>
        <v>3800</v>
      </c>
      <c r="Z173" s="102">
        <f t="shared" si="26"/>
        <v>3800</v>
      </c>
      <c r="AA173" s="102"/>
      <c r="AB173" s="102">
        <v>1899</v>
      </c>
      <c r="AC173" s="102">
        <f>VLOOKUP(A173,'[1]16'!B:AL,30,0)</f>
        <v>0</v>
      </c>
      <c r="AD173" s="102">
        <f>VLOOKUP(A173,'[1]16'!B:AK,31,1)</f>
        <v>1000</v>
      </c>
      <c r="AE173" s="102">
        <f>VLOOKUP(A173,'[1]16'!B:AK,32,1)</f>
        <v>901</v>
      </c>
      <c r="AF173" s="102">
        <f>VLOOKUP(A173,'[1]16'!B:AL,33,1)</f>
        <v>0</v>
      </c>
      <c r="AG173" s="102">
        <v>0</v>
      </c>
      <c r="AH173" s="102">
        <v>0</v>
      </c>
      <c r="AI173" s="102">
        <v>0</v>
      </c>
      <c r="AJ173" s="102">
        <f t="shared" si="21"/>
        <v>3800</v>
      </c>
      <c r="AK173" s="103">
        <f t="shared" si="22"/>
        <v>0</v>
      </c>
      <c r="AL173" s="94"/>
      <c r="AM173" s="94"/>
      <c r="AN173" s="94"/>
      <c r="AO173" s="94"/>
      <c r="AP173" s="94"/>
      <c r="AQ173" s="94"/>
      <c r="AR173" s="94"/>
      <c r="AS173" s="94"/>
      <c r="AT173" s="94"/>
      <c r="AU173" s="94"/>
      <c r="AV173" s="94"/>
      <c r="AW173" s="94"/>
      <c r="AX173" s="94"/>
      <c r="AY173" s="94"/>
      <c r="AZ173" s="94"/>
      <c r="BA173" s="94"/>
      <c r="BB173" s="94"/>
      <c r="BC173" s="94"/>
      <c r="BD173" s="94"/>
      <c r="BE173" s="94"/>
      <c r="BF173" s="94"/>
    </row>
    <row r="174" spans="1:58" s="130" customFormat="1" ht="15.75" hidden="1" customHeight="1">
      <c r="A174" s="129" t="s">
        <v>215</v>
      </c>
      <c r="B174" s="129" t="s">
        <v>31</v>
      </c>
      <c r="C174" s="129" t="s">
        <v>32</v>
      </c>
      <c r="D174" s="129" t="s">
        <v>33</v>
      </c>
      <c r="E174" s="129" t="s">
        <v>94</v>
      </c>
      <c r="F174" s="101">
        <v>0</v>
      </c>
      <c r="G174" s="98"/>
      <c r="H174" s="98"/>
      <c r="I174" s="98"/>
      <c r="J174" s="98"/>
      <c r="K174" s="98"/>
      <c r="L174" s="98"/>
      <c r="M174" s="98"/>
      <c r="N174" s="98"/>
      <c r="O174" s="102"/>
      <c r="P174" s="98"/>
      <c r="Q174" s="102">
        <f t="shared" si="20"/>
        <v>0</v>
      </c>
      <c r="R174" s="102">
        <v>0</v>
      </c>
      <c r="S174" s="102">
        <f t="shared" si="19"/>
        <v>0</v>
      </c>
      <c r="T174" s="102">
        <f t="shared" si="27"/>
        <v>0</v>
      </c>
      <c r="U174" s="102">
        <f>VLOOKUP(A174,'[1]16'!B:W,22,0)</f>
        <v>380</v>
      </c>
      <c r="V174" s="102">
        <v>0</v>
      </c>
      <c r="W174" s="102">
        <f t="shared" si="25"/>
        <v>380</v>
      </c>
      <c r="X174" s="102">
        <f t="shared" si="24"/>
        <v>380</v>
      </c>
      <c r="Y174" s="102">
        <f>VLOOKUP(A174,'[1]16'!B:AK,25,0)</f>
        <v>380</v>
      </c>
      <c r="Z174" s="102">
        <f t="shared" si="26"/>
        <v>380</v>
      </c>
      <c r="AA174" s="102"/>
      <c r="AB174" s="102">
        <v>380</v>
      </c>
      <c r="AC174" s="102">
        <f>VLOOKUP(A174,'[1]16'!B:AL,30,0)</f>
        <v>0</v>
      </c>
      <c r="AD174" s="102">
        <f>VLOOKUP(A174,'[1]16'!B:AK,31,1)</f>
        <v>0</v>
      </c>
      <c r="AE174" s="102">
        <f>VLOOKUP(A174,'[1]16'!B:AK,32,1)</f>
        <v>0</v>
      </c>
      <c r="AF174" s="102">
        <f>VLOOKUP(A174,'[1]16'!B:AL,33,1)</f>
        <v>0</v>
      </c>
      <c r="AG174" s="102">
        <v>0</v>
      </c>
      <c r="AH174" s="102">
        <v>0</v>
      </c>
      <c r="AI174" s="102">
        <v>0</v>
      </c>
      <c r="AJ174" s="102">
        <f t="shared" si="21"/>
        <v>380</v>
      </c>
      <c r="AK174" s="103">
        <f t="shared" si="22"/>
        <v>0</v>
      </c>
      <c r="AL174" s="94"/>
      <c r="AM174" s="94"/>
      <c r="AN174" s="94"/>
      <c r="AO174" s="94"/>
      <c r="AP174" s="94"/>
      <c r="AQ174" s="94"/>
      <c r="AR174" s="94"/>
      <c r="AS174" s="94"/>
      <c r="AT174" s="94"/>
      <c r="AU174" s="94"/>
      <c r="AV174" s="94"/>
      <c r="AW174" s="94"/>
      <c r="AX174" s="94"/>
      <c r="AY174" s="94"/>
      <c r="AZ174" s="94"/>
      <c r="BA174" s="94"/>
      <c r="BB174" s="94"/>
      <c r="BC174" s="94"/>
      <c r="BD174" s="94"/>
      <c r="BE174" s="94"/>
      <c r="BF174" s="94"/>
    </row>
    <row r="175" spans="1:58" s="130" customFormat="1" ht="15.75" hidden="1" customHeight="1">
      <c r="A175" s="129" t="s">
        <v>216</v>
      </c>
      <c r="B175" s="129" t="s">
        <v>72</v>
      </c>
      <c r="C175" s="129" t="s">
        <v>73</v>
      </c>
      <c r="D175" s="129" t="s">
        <v>74</v>
      </c>
      <c r="E175" s="129" t="s">
        <v>34</v>
      </c>
      <c r="F175" s="101">
        <v>0</v>
      </c>
      <c r="G175" s="98"/>
      <c r="H175" s="98"/>
      <c r="I175" s="98"/>
      <c r="J175" s="98"/>
      <c r="K175" s="98"/>
      <c r="L175" s="98"/>
      <c r="M175" s="98"/>
      <c r="N175" s="98"/>
      <c r="O175" s="102"/>
      <c r="P175" s="98"/>
      <c r="Q175" s="102">
        <f t="shared" si="20"/>
        <v>0</v>
      </c>
      <c r="R175" s="102">
        <v>0</v>
      </c>
      <c r="S175" s="102">
        <f t="shared" si="19"/>
        <v>0</v>
      </c>
      <c r="T175" s="102">
        <f t="shared" si="27"/>
        <v>0</v>
      </c>
      <c r="U175" s="102">
        <f>VLOOKUP(A175,'[1]16'!B:W,22,0)</f>
        <v>1100</v>
      </c>
      <c r="V175" s="102">
        <v>0</v>
      </c>
      <c r="W175" s="102">
        <f t="shared" si="25"/>
        <v>1100</v>
      </c>
      <c r="X175" s="102">
        <f t="shared" si="24"/>
        <v>1100</v>
      </c>
      <c r="Y175" s="102">
        <f>VLOOKUP(A175,'[1]16'!B:AK,25,0)</f>
        <v>1100</v>
      </c>
      <c r="Z175" s="102">
        <f t="shared" si="26"/>
        <v>1100</v>
      </c>
      <c r="AA175" s="102"/>
      <c r="AB175" s="102">
        <v>1100</v>
      </c>
      <c r="AC175" s="102">
        <f>VLOOKUP(A175,'[1]16'!B:AL,30,0)</f>
        <v>0</v>
      </c>
      <c r="AD175" s="102">
        <f>VLOOKUP(A175,'[1]16'!B:AK,31,1)</f>
        <v>0</v>
      </c>
      <c r="AE175" s="102">
        <f>VLOOKUP(A175,'[1]16'!B:AK,32,1)</f>
        <v>0</v>
      </c>
      <c r="AF175" s="102">
        <f>VLOOKUP(A175,'[1]16'!B:AL,33,1)</f>
        <v>0</v>
      </c>
      <c r="AG175" s="102">
        <v>0</v>
      </c>
      <c r="AH175" s="102">
        <v>0</v>
      </c>
      <c r="AI175" s="102">
        <v>0</v>
      </c>
      <c r="AJ175" s="102">
        <f t="shared" si="21"/>
        <v>1100</v>
      </c>
      <c r="AK175" s="103">
        <f t="shared" si="22"/>
        <v>0</v>
      </c>
      <c r="AL175" s="94"/>
      <c r="AM175" s="94"/>
      <c r="AN175" s="94"/>
      <c r="AO175" s="94"/>
      <c r="AP175" s="94"/>
      <c r="AQ175" s="94"/>
      <c r="AR175" s="94"/>
      <c r="AS175" s="94"/>
      <c r="AT175" s="94"/>
      <c r="AU175" s="94"/>
      <c r="AV175" s="94"/>
      <c r="AW175" s="94"/>
      <c r="AX175" s="94"/>
      <c r="AY175" s="94"/>
      <c r="AZ175" s="94"/>
      <c r="BA175" s="94"/>
      <c r="BB175" s="94"/>
      <c r="BC175" s="94"/>
      <c r="BD175" s="94"/>
      <c r="BE175" s="94"/>
      <c r="BF175" s="94"/>
    </row>
    <row r="176" spans="1:58" s="130" customFormat="1" ht="15.75" hidden="1" customHeight="1">
      <c r="A176" s="129" t="s">
        <v>745</v>
      </c>
      <c r="B176" s="129" t="s">
        <v>31</v>
      </c>
      <c r="C176" s="129" t="s">
        <v>32</v>
      </c>
      <c r="D176" s="129" t="s">
        <v>33</v>
      </c>
      <c r="E176" s="129" t="s">
        <v>217</v>
      </c>
      <c r="F176" s="101">
        <v>0</v>
      </c>
      <c r="G176" s="98"/>
      <c r="H176" s="98"/>
      <c r="I176" s="98"/>
      <c r="J176" s="98"/>
      <c r="K176" s="98"/>
      <c r="L176" s="98"/>
      <c r="M176" s="98"/>
      <c r="N176" s="98"/>
      <c r="O176" s="102"/>
      <c r="P176" s="98"/>
      <c r="Q176" s="102">
        <f t="shared" si="20"/>
        <v>0</v>
      </c>
      <c r="R176" s="102">
        <v>0</v>
      </c>
      <c r="S176" s="102">
        <f t="shared" si="19"/>
        <v>0</v>
      </c>
      <c r="T176" s="102">
        <f t="shared" si="27"/>
        <v>0</v>
      </c>
      <c r="U176" s="102">
        <f>VLOOKUP(A176,'[1]16'!B:W,22,0)</f>
        <v>10500</v>
      </c>
      <c r="V176" s="102">
        <v>0</v>
      </c>
      <c r="W176" s="102">
        <f t="shared" si="25"/>
        <v>10500</v>
      </c>
      <c r="X176" s="102">
        <f t="shared" si="24"/>
        <v>10500</v>
      </c>
      <c r="Y176" s="102">
        <f>VLOOKUP(A176,'[1]16'!B:AK,25,0)</f>
        <v>10500</v>
      </c>
      <c r="Z176" s="102">
        <f t="shared" si="26"/>
        <v>10500</v>
      </c>
      <c r="AA176" s="102"/>
      <c r="AB176" s="102">
        <v>10500</v>
      </c>
      <c r="AC176" s="102">
        <f>VLOOKUP(A176,'[1]16'!B:AL,30,0)</f>
        <v>0</v>
      </c>
      <c r="AD176" s="102">
        <f>VLOOKUP(A176,'[1]16'!B:AK,31,1)</f>
        <v>0</v>
      </c>
      <c r="AE176" s="102">
        <f>VLOOKUP(A176,'[1]16'!B:AK,32,1)</f>
        <v>0</v>
      </c>
      <c r="AF176" s="102">
        <f>VLOOKUP(A176,'[1]16'!B:AL,33,1)</f>
        <v>0</v>
      </c>
      <c r="AG176" s="102">
        <v>0</v>
      </c>
      <c r="AH176" s="102">
        <v>0</v>
      </c>
      <c r="AI176" s="102">
        <v>0</v>
      </c>
      <c r="AJ176" s="102">
        <f t="shared" si="21"/>
        <v>10500</v>
      </c>
      <c r="AK176" s="103">
        <f t="shared" si="22"/>
        <v>0</v>
      </c>
      <c r="AL176" s="94"/>
      <c r="AM176" s="94"/>
      <c r="AN176" s="94"/>
      <c r="AO176" s="94"/>
      <c r="AP176" s="94"/>
      <c r="AQ176" s="94"/>
      <c r="AR176" s="94"/>
      <c r="AS176" s="94"/>
      <c r="AT176" s="94"/>
      <c r="AU176" s="94"/>
      <c r="AV176" s="94"/>
      <c r="AW176" s="94"/>
      <c r="AX176" s="94"/>
      <c r="AY176" s="94"/>
      <c r="AZ176" s="94"/>
      <c r="BA176" s="94"/>
      <c r="BB176" s="94"/>
      <c r="BC176" s="94"/>
      <c r="BD176" s="94"/>
      <c r="BE176" s="94"/>
      <c r="BF176" s="94"/>
    </row>
    <row r="177" spans="1:58" s="130" customFormat="1" ht="15.75" hidden="1" customHeight="1">
      <c r="A177" s="129" t="s">
        <v>218</v>
      </c>
      <c r="B177" s="129" t="s">
        <v>31</v>
      </c>
      <c r="C177" s="129" t="s">
        <v>32</v>
      </c>
      <c r="D177" s="129" t="s">
        <v>33</v>
      </c>
      <c r="E177" s="129" t="s">
        <v>34</v>
      </c>
      <c r="F177" s="101">
        <v>0</v>
      </c>
      <c r="G177" s="98"/>
      <c r="H177" s="98"/>
      <c r="I177" s="98"/>
      <c r="J177" s="98"/>
      <c r="K177" s="98"/>
      <c r="L177" s="98"/>
      <c r="M177" s="98"/>
      <c r="N177" s="98"/>
      <c r="O177" s="102"/>
      <c r="P177" s="98"/>
      <c r="Q177" s="102">
        <f t="shared" si="20"/>
        <v>0</v>
      </c>
      <c r="R177" s="102">
        <v>0</v>
      </c>
      <c r="S177" s="102">
        <f t="shared" si="19"/>
        <v>0</v>
      </c>
      <c r="T177" s="102">
        <f t="shared" si="27"/>
        <v>0</v>
      </c>
      <c r="U177" s="102">
        <f>VLOOKUP(A177,'[1]16'!B:W,22,0)</f>
        <v>2600</v>
      </c>
      <c r="V177" s="102">
        <v>0</v>
      </c>
      <c r="W177" s="102">
        <f t="shared" si="25"/>
        <v>2600</v>
      </c>
      <c r="X177" s="102">
        <f t="shared" si="24"/>
        <v>2600</v>
      </c>
      <c r="Y177" s="102">
        <f>VLOOKUP(A177,'[1]16'!B:AK,25,0)</f>
        <v>2600</v>
      </c>
      <c r="Z177" s="102">
        <f t="shared" si="26"/>
        <v>2600</v>
      </c>
      <c r="AA177" s="102"/>
      <c r="AB177" s="102">
        <v>2600</v>
      </c>
      <c r="AC177" s="102">
        <f>VLOOKUP(A177,'[1]16'!B:AL,30,0)</f>
        <v>0</v>
      </c>
      <c r="AD177" s="102">
        <f>VLOOKUP(A177,'[1]16'!B:AK,31,1)</f>
        <v>0</v>
      </c>
      <c r="AE177" s="102">
        <f>VLOOKUP(A177,'[1]16'!B:AK,32,1)</f>
        <v>0</v>
      </c>
      <c r="AF177" s="102">
        <f>VLOOKUP(A177,'[1]16'!B:AL,33,1)</f>
        <v>0</v>
      </c>
      <c r="AG177" s="102">
        <v>0</v>
      </c>
      <c r="AH177" s="102">
        <v>0</v>
      </c>
      <c r="AI177" s="102">
        <v>0</v>
      </c>
      <c r="AJ177" s="102">
        <f t="shared" si="21"/>
        <v>2600</v>
      </c>
      <c r="AK177" s="103">
        <f t="shared" si="22"/>
        <v>0</v>
      </c>
      <c r="AL177" s="94"/>
      <c r="AM177" s="94"/>
      <c r="AN177" s="94"/>
      <c r="AO177" s="94"/>
      <c r="AP177" s="94"/>
      <c r="AQ177" s="94"/>
      <c r="AR177" s="94"/>
      <c r="AS177" s="94"/>
      <c r="AT177" s="94"/>
      <c r="AU177" s="94"/>
      <c r="AV177" s="94"/>
      <c r="AW177" s="94"/>
      <c r="AX177" s="94"/>
      <c r="AY177" s="94"/>
      <c r="AZ177" s="94"/>
      <c r="BA177" s="94"/>
      <c r="BB177" s="94"/>
      <c r="BC177" s="94"/>
      <c r="BD177" s="94"/>
      <c r="BE177" s="94"/>
      <c r="BF177" s="94"/>
    </row>
    <row r="178" spans="1:58" s="130" customFormat="1" ht="15.75" hidden="1" customHeight="1">
      <c r="A178" s="129" t="s">
        <v>219</v>
      </c>
      <c r="B178" s="129" t="s">
        <v>31</v>
      </c>
      <c r="C178" s="129" t="s">
        <v>50</v>
      </c>
      <c r="D178" s="129" t="s">
        <v>33</v>
      </c>
      <c r="E178" s="129" t="s">
        <v>34</v>
      </c>
      <c r="F178" s="101">
        <v>0</v>
      </c>
      <c r="G178" s="98"/>
      <c r="H178" s="98"/>
      <c r="I178" s="98"/>
      <c r="J178" s="98"/>
      <c r="K178" s="98"/>
      <c r="L178" s="98"/>
      <c r="M178" s="98"/>
      <c r="N178" s="98"/>
      <c r="O178" s="102"/>
      <c r="P178" s="98"/>
      <c r="Q178" s="102">
        <f t="shared" si="20"/>
        <v>0</v>
      </c>
      <c r="R178" s="102">
        <v>0</v>
      </c>
      <c r="S178" s="102">
        <f t="shared" si="19"/>
        <v>0</v>
      </c>
      <c r="T178" s="102">
        <f t="shared" si="27"/>
        <v>0</v>
      </c>
      <c r="U178" s="102">
        <f>VLOOKUP(A178,'[1]16'!B:W,22,0)</f>
        <v>2150</v>
      </c>
      <c r="V178" s="102">
        <v>0</v>
      </c>
      <c r="W178" s="102">
        <f t="shared" si="25"/>
        <v>2150</v>
      </c>
      <c r="X178" s="102">
        <f t="shared" si="24"/>
        <v>2150</v>
      </c>
      <c r="Y178" s="102">
        <f>VLOOKUP(A178,'[1]16'!B:AK,25,0)</f>
        <v>2150</v>
      </c>
      <c r="Z178" s="102">
        <f t="shared" si="26"/>
        <v>2150</v>
      </c>
      <c r="AA178" s="102"/>
      <c r="AB178" s="105">
        <v>2150</v>
      </c>
      <c r="AC178" s="105"/>
      <c r="AD178" s="102"/>
      <c r="AE178" s="102"/>
      <c r="AF178" s="102"/>
      <c r="AG178" s="102">
        <v>0</v>
      </c>
      <c r="AH178" s="102">
        <v>0</v>
      </c>
      <c r="AI178" s="102">
        <v>0</v>
      </c>
      <c r="AJ178" s="102">
        <f t="shared" si="21"/>
        <v>2150</v>
      </c>
      <c r="AK178" s="103">
        <f t="shared" si="22"/>
        <v>0</v>
      </c>
      <c r="AL178" s="94"/>
      <c r="AM178" s="94"/>
      <c r="AN178" s="94"/>
      <c r="AO178" s="94"/>
      <c r="AP178" s="94"/>
      <c r="AQ178" s="94"/>
      <c r="AR178" s="94"/>
      <c r="AS178" s="94"/>
      <c r="AT178" s="94"/>
      <c r="AU178" s="94"/>
      <c r="AV178" s="94"/>
      <c r="AW178" s="94"/>
      <c r="AX178" s="94"/>
      <c r="AY178" s="94"/>
      <c r="AZ178" s="94"/>
      <c r="BA178" s="94"/>
      <c r="BB178" s="94"/>
      <c r="BC178" s="94"/>
      <c r="BD178" s="94"/>
      <c r="BE178" s="94"/>
      <c r="BF178" s="94"/>
    </row>
    <row r="179" spans="1:58" s="130" customFormat="1" ht="15.75" hidden="1" customHeight="1">
      <c r="A179" s="129" t="s">
        <v>746</v>
      </c>
      <c r="B179" s="129" t="s">
        <v>31</v>
      </c>
      <c r="C179" s="129" t="s">
        <v>50</v>
      </c>
      <c r="D179" s="129" t="s">
        <v>33</v>
      </c>
      <c r="E179" s="129" t="s">
        <v>220</v>
      </c>
      <c r="F179" s="101">
        <v>0</v>
      </c>
      <c r="G179" s="98"/>
      <c r="H179" s="98"/>
      <c r="I179" s="98"/>
      <c r="J179" s="98"/>
      <c r="K179" s="98"/>
      <c r="L179" s="98"/>
      <c r="M179" s="98"/>
      <c r="N179" s="98"/>
      <c r="O179" s="102"/>
      <c r="P179" s="98"/>
      <c r="Q179" s="102">
        <f t="shared" si="20"/>
        <v>0</v>
      </c>
      <c r="R179" s="102">
        <v>0</v>
      </c>
      <c r="S179" s="102">
        <f t="shared" si="19"/>
        <v>0</v>
      </c>
      <c r="T179" s="102">
        <f t="shared" si="27"/>
        <v>0</v>
      </c>
      <c r="U179" s="102">
        <f>VLOOKUP(A179,'[1]16'!B:W,22,0)</f>
        <v>432000</v>
      </c>
      <c r="V179" s="102">
        <v>0</v>
      </c>
      <c r="W179" s="102">
        <f t="shared" si="25"/>
        <v>432000</v>
      </c>
      <c r="X179" s="102">
        <f t="shared" si="24"/>
        <v>432000</v>
      </c>
      <c r="Y179" s="102">
        <f>VLOOKUP(A179,'[1]16'!B:AK,25,0)</f>
        <v>432000</v>
      </c>
      <c r="Z179" s="102">
        <f t="shared" si="26"/>
        <v>432000</v>
      </c>
      <c r="AA179" s="102"/>
      <c r="AB179" s="102">
        <v>30100</v>
      </c>
      <c r="AC179" s="102">
        <v>0</v>
      </c>
      <c r="AD179" s="102">
        <f>VLOOKUP(A179,'[1]16'!B:AK,31,1)</f>
        <v>0</v>
      </c>
      <c r="AE179" s="102">
        <f>VLOOKUP(A179,'[1]16'!B:AK,32,1)</f>
        <v>0</v>
      </c>
      <c r="AF179" s="102">
        <v>401900</v>
      </c>
      <c r="AG179" s="102">
        <v>0</v>
      </c>
      <c r="AH179" s="102">
        <v>0</v>
      </c>
      <c r="AI179" s="102">
        <v>0</v>
      </c>
      <c r="AJ179" s="102">
        <f t="shared" si="21"/>
        <v>432000</v>
      </c>
      <c r="AK179" s="103">
        <f t="shared" si="22"/>
        <v>0</v>
      </c>
      <c r="AL179" s="94"/>
      <c r="AM179" s="94"/>
      <c r="AN179" s="94"/>
      <c r="AO179" s="94"/>
      <c r="AP179" s="94"/>
      <c r="AQ179" s="94"/>
      <c r="AR179" s="94"/>
      <c r="AS179" s="94"/>
      <c r="AT179" s="94"/>
      <c r="AU179" s="94"/>
      <c r="AV179" s="94"/>
      <c r="AW179" s="94"/>
      <c r="AX179" s="94"/>
      <c r="AY179" s="94"/>
      <c r="AZ179" s="94"/>
      <c r="BA179" s="94"/>
      <c r="BB179" s="94"/>
      <c r="BC179" s="94"/>
      <c r="BD179" s="94"/>
      <c r="BE179" s="94"/>
      <c r="BF179" s="94"/>
    </row>
    <row r="180" spans="1:58" s="130" customFormat="1" ht="15.75" hidden="1" customHeight="1">
      <c r="A180" s="129" t="s">
        <v>221</v>
      </c>
      <c r="B180" s="129" t="s">
        <v>72</v>
      </c>
      <c r="C180" s="129" t="s">
        <v>168</v>
      </c>
      <c r="D180" s="129" t="s">
        <v>74</v>
      </c>
      <c r="E180" s="129" t="s">
        <v>91</v>
      </c>
      <c r="F180" s="101">
        <v>0</v>
      </c>
      <c r="G180" s="98"/>
      <c r="H180" s="98"/>
      <c r="I180" s="98"/>
      <c r="J180" s="98"/>
      <c r="K180" s="98"/>
      <c r="L180" s="98"/>
      <c r="M180" s="98"/>
      <c r="N180" s="98"/>
      <c r="O180" s="102"/>
      <c r="P180" s="98"/>
      <c r="Q180" s="102">
        <f t="shared" si="20"/>
        <v>0</v>
      </c>
      <c r="R180" s="102">
        <v>0</v>
      </c>
      <c r="S180" s="102">
        <f t="shared" si="19"/>
        <v>0</v>
      </c>
      <c r="T180" s="102">
        <f t="shared" si="27"/>
        <v>0</v>
      </c>
      <c r="U180" s="102">
        <f>VLOOKUP(A180,'[1]16'!B:W,22,0)</f>
        <v>846</v>
      </c>
      <c r="V180" s="102">
        <v>0</v>
      </c>
      <c r="W180" s="102">
        <f t="shared" si="25"/>
        <v>846</v>
      </c>
      <c r="X180" s="102">
        <f t="shared" si="24"/>
        <v>846</v>
      </c>
      <c r="Y180" s="102">
        <f>VLOOKUP(A180,'[1]16'!B:AK,25,0)</f>
        <v>846</v>
      </c>
      <c r="Z180" s="102">
        <f t="shared" si="26"/>
        <v>846</v>
      </c>
      <c r="AA180" s="102"/>
      <c r="AB180" s="102">
        <v>846</v>
      </c>
      <c r="AC180" s="102">
        <f>VLOOKUP(A180,'[1]16'!B:AL,30,0)</f>
        <v>0</v>
      </c>
      <c r="AD180" s="102">
        <f>VLOOKUP(A180,'[1]16'!B:AK,31,1)</f>
        <v>0</v>
      </c>
      <c r="AE180" s="102">
        <f>VLOOKUP(A180,'[1]16'!B:AK,32,1)</f>
        <v>0</v>
      </c>
      <c r="AF180" s="102">
        <f>VLOOKUP(A180,'[1]16'!B:AL,33,1)</f>
        <v>0</v>
      </c>
      <c r="AG180" s="102">
        <v>0</v>
      </c>
      <c r="AH180" s="102">
        <v>0</v>
      </c>
      <c r="AI180" s="102">
        <v>0</v>
      </c>
      <c r="AJ180" s="102">
        <f t="shared" si="21"/>
        <v>846</v>
      </c>
      <c r="AK180" s="103">
        <f t="shared" si="22"/>
        <v>0</v>
      </c>
      <c r="AL180" s="94"/>
      <c r="AM180" s="94"/>
      <c r="AN180" s="94"/>
      <c r="AO180" s="94"/>
      <c r="AP180" s="94"/>
      <c r="AQ180" s="94"/>
      <c r="AR180" s="94"/>
      <c r="AS180" s="94"/>
      <c r="AT180" s="94"/>
      <c r="AU180" s="94"/>
      <c r="AV180" s="94"/>
      <c r="AW180" s="94"/>
      <c r="AX180" s="94"/>
      <c r="AY180" s="94"/>
      <c r="AZ180" s="94"/>
      <c r="BA180" s="94"/>
      <c r="BB180" s="94"/>
      <c r="BC180" s="94"/>
      <c r="BD180" s="94"/>
      <c r="BE180" s="94"/>
      <c r="BF180" s="94"/>
    </row>
    <row r="181" spans="1:58" s="130" customFormat="1" ht="15.75" hidden="1" customHeight="1">
      <c r="A181" s="129" t="s">
        <v>747</v>
      </c>
      <c r="B181" s="129" t="s">
        <v>37</v>
      </c>
      <c r="C181" s="129" t="s">
        <v>736</v>
      </c>
      <c r="D181" s="129" t="s">
        <v>33</v>
      </c>
      <c r="E181" s="129" t="s">
        <v>222</v>
      </c>
      <c r="F181" s="101">
        <v>0</v>
      </c>
      <c r="G181" s="98"/>
      <c r="H181" s="98"/>
      <c r="I181" s="98"/>
      <c r="J181" s="98"/>
      <c r="K181" s="98"/>
      <c r="L181" s="98"/>
      <c r="M181" s="98"/>
      <c r="N181" s="98"/>
      <c r="O181" s="102"/>
      <c r="P181" s="98"/>
      <c r="Q181" s="102">
        <f t="shared" si="20"/>
        <v>0</v>
      </c>
      <c r="R181" s="102">
        <v>0</v>
      </c>
      <c r="S181" s="102">
        <f t="shared" si="19"/>
        <v>0</v>
      </c>
      <c r="T181" s="102">
        <f t="shared" si="27"/>
        <v>0</v>
      </c>
      <c r="U181" s="102">
        <f>VLOOKUP(A181,'[1]16'!B:W,22,0)</f>
        <v>21000</v>
      </c>
      <c r="V181" s="102">
        <v>0</v>
      </c>
      <c r="W181" s="102">
        <f t="shared" si="25"/>
        <v>21000</v>
      </c>
      <c r="X181" s="102">
        <f t="shared" si="24"/>
        <v>21000</v>
      </c>
      <c r="Y181" s="102">
        <f>VLOOKUP(A181,'[1]16'!B:AK,25,0)</f>
        <v>21000</v>
      </c>
      <c r="Z181" s="105">
        <f t="shared" si="26"/>
        <v>21000</v>
      </c>
      <c r="AA181" s="102"/>
      <c r="AB181" s="105">
        <v>21000</v>
      </c>
      <c r="AC181" s="102">
        <f>VLOOKUP(A181,'[1]16'!B:AL,30,0)</f>
        <v>0</v>
      </c>
      <c r="AD181" s="102">
        <f>VLOOKUP(A181,'[1]16'!B:AK,31,1)</f>
        <v>0</v>
      </c>
      <c r="AE181" s="102">
        <f>VLOOKUP(A181,'[1]16'!B:AK,32,1)</f>
        <v>0</v>
      </c>
      <c r="AF181" s="102">
        <f>VLOOKUP(A181,'[1]16'!B:AL,33,1)</f>
        <v>0</v>
      </c>
      <c r="AG181" s="102">
        <v>0</v>
      </c>
      <c r="AH181" s="102">
        <v>0</v>
      </c>
      <c r="AI181" s="102">
        <v>0</v>
      </c>
      <c r="AJ181" s="102">
        <f t="shared" si="21"/>
        <v>21000</v>
      </c>
      <c r="AK181" s="103">
        <f t="shared" si="22"/>
        <v>0</v>
      </c>
      <c r="AL181" s="94"/>
      <c r="AM181" s="94"/>
      <c r="AN181" s="94"/>
      <c r="AO181" s="94"/>
      <c r="AP181" s="94"/>
      <c r="AQ181" s="94"/>
      <c r="AR181" s="94"/>
      <c r="AS181" s="94"/>
      <c r="AT181" s="94"/>
      <c r="AU181" s="94"/>
      <c r="AV181" s="94"/>
      <c r="AW181" s="94"/>
      <c r="AX181" s="94"/>
      <c r="AY181" s="94"/>
      <c r="AZ181" s="94"/>
      <c r="BA181" s="94"/>
      <c r="BB181" s="94"/>
      <c r="BC181" s="94"/>
      <c r="BD181" s="94"/>
      <c r="BE181" s="94"/>
      <c r="BF181" s="94"/>
    </row>
    <row r="182" spans="1:58" s="130" customFormat="1" ht="15.75" hidden="1" customHeight="1">
      <c r="A182" s="129" t="s">
        <v>223</v>
      </c>
      <c r="B182" s="129" t="s">
        <v>72</v>
      </c>
      <c r="C182" s="129" t="s">
        <v>89</v>
      </c>
      <c r="D182" s="129" t="s">
        <v>74</v>
      </c>
      <c r="E182" s="129" t="s">
        <v>44</v>
      </c>
      <c r="F182" s="101">
        <v>0</v>
      </c>
      <c r="G182" s="98"/>
      <c r="H182" s="98"/>
      <c r="I182" s="98"/>
      <c r="J182" s="98"/>
      <c r="K182" s="98"/>
      <c r="L182" s="98"/>
      <c r="M182" s="98"/>
      <c r="N182" s="98"/>
      <c r="O182" s="102"/>
      <c r="P182" s="98"/>
      <c r="Q182" s="102">
        <f t="shared" si="20"/>
        <v>0</v>
      </c>
      <c r="R182" s="102">
        <v>0</v>
      </c>
      <c r="S182" s="102">
        <f t="shared" si="19"/>
        <v>0</v>
      </c>
      <c r="T182" s="102">
        <f t="shared" si="27"/>
        <v>0</v>
      </c>
      <c r="U182" s="102">
        <f>VLOOKUP(A182,'[1]16'!B:W,22,0)</f>
        <v>5000</v>
      </c>
      <c r="V182" s="102">
        <v>0</v>
      </c>
      <c r="W182" s="102">
        <f t="shared" si="25"/>
        <v>5000</v>
      </c>
      <c r="X182" s="102">
        <f t="shared" si="24"/>
        <v>5000</v>
      </c>
      <c r="Y182" s="102">
        <v>0</v>
      </c>
      <c r="Z182" s="102">
        <f t="shared" si="26"/>
        <v>0</v>
      </c>
      <c r="AA182" s="102"/>
      <c r="AB182" s="102">
        <v>0</v>
      </c>
      <c r="AC182" s="102">
        <f>VLOOKUP(A182,'[1]16'!B:AL,30,0)</f>
        <v>0</v>
      </c>
      <c r="AD182" s="102">
        <f>VLOOKUP(A182,'[1]16'!B:AK,31,1)</f>
        <v>0</v>
      </c>
      <c r="AE182" s="102">
        <f>VLOOKUP(A182,'[1]16'!B:AK,32,1)</f>
        <v>0</v>
      </c>
      <c r="AF182" s="102">
        <f>VLOOKUP(A182,'[1]16'!B:AL,33,1)</f>
        <v>0</v>
      </c>
      <c r="AG182" s="102">
        <v>0</v>
      </c>
      <c r="AH182" s="102">
        <v>0</v>
      </c>
      <c r="AI182" s="102">
        <v>0</v>
      </c>
      <c r="AJ182" s="102">
        <f t="shared" si="21"/>
        <v>0</v>
      </c>
      <c r="AK182" s="103">
        <f t="shared" si="22"/>
        <v>0</v>
      </c>
      <c r="AL182" s="94"/>
      <c r="AM182" s="94"/>
      <c r="AN182" s="94"/>
      <c r="AO182" s="94"/>
      <c r="AP182" s="94"/>
      <c r="AQ182" s="94"/>
      <c r="AR182" s="94"/>
      <c r="AS182" s="94"/>
      <c r="AT182" s="94"/>
      <c r="AU182" s="94"/>
      <c r="AV182" s="94"/>
      <c r="AW182" s="94"/>
      <c r="AX182" s="94"/>
      <c r="AY182" s="94"/>
      <c r="AZ182" s="94"/>
      <c r="BA182" s="94"/>
      <c r="BB182" s="94"/>
      <c r="BC182" s="94"/>
      <c r="BD182" s="94"/>
      <c r="BE182" s="94"/>
      <c r="BF182" s="94"/>
    </row>
    <row r="183" spans="1:58" s="130" customFormat="1" ht="15.75" customHeight="1">
      <c r="A183" s="129" t="s">
        <v>224</v>
      </c>
      <c r="B183" s="129" t="s">
        <v>37</v>
      </c>
      <c r="C183" s="129" t="s">
        <v>38</v>
      </c>
      <c r="D183" s="129" t="s">
        <v>33</v>
      </c>
      <c r="E183" s="129" t="s">
        <v>44</v>
      </c>
      <c r="F183" s="101">
        <v>0</v>
      </c>
      <c r="G183" s="98"/>
      <c r="H183" s="98"/>
      <c r="I183" s="98"/>
      <c r="J183" s="98"/>
      <c r="K183" s="98"/>
      <c r="L183" s="98"/>
      <c r="M183" s="98"/>
      <c r="N183" s="98"/>
      <c r="O183" s="102"/>
      <c r="P183" s="98"/>
      <c r="Q183" s="102">
        <f t="shared" si="20"/>
        <v>0</v>
      </c>
      <c r="R183" s="102">
        <v>0</v>
      </c>
      <c r="S183" s="102">
        <f t="shared" si="19"/>
        <v>0</v>
      </c>
      <c r="T183" s="102">
        <f t="shared" si="27"/>
        <v>0</v>
      </c>
      <c r="U183" s="102">
        <f>VLOOKUP(A183,'[1]16'!B:W,22,0)</f>
        <v>400</v>
      </c>
      <c r="V183" s="102">
        <v>0</v>
      </c>
      <c r="W183" s="102">
        <f t="shared" si="25"/>
        <v>400</v>
      </c>
      <c r="X183" s="102">
        <f t="shared" si="24"/>
        <v>400</v>
      </c>
      <c r="Y183" s="105">
        <f>VLOOKUP(A183,'[1]16'!B:AK,25,0)</f>
        <v>400</v>
      </c>
      <c r="Z183" s="102">
        <f t="shared" si="26"/>
        <v>400</v>
      </c>
      <c r="AA183" s="102"/>
      <c r="AB183" s="102">
        <v>400</v>
      </c>
      <c r="AC183" s="102">
        <f>VLOOKUP(A183,'[1]16'!B:AL,30,0)</f>
        <v>0</v>
      </c>
      <c r="AD183" s="102">
        <f>VLOOKUP(A183,'[1]16'!B:AK,31,1)</f>
        <v>0</v>
      </c>
      <c r="AE183" s="102">
        <f>VLOOKUP(A183,'[1]16'!B:AK,32,1)</f>
        <v>0</v>
      </c>
      <c r="AF183" s="102">
        <f>VLOOKUP(A183,'[1]16'!B:AL,33,1)</f>
        <v>0</v>
      </c>
      <c r="AG183" s="102">
        <v>0</v>
      </c>
      <c r="AH183" s="102">
        <v>0</v>
      </c>
      <c r="AI183" s="102">
        <v>0</v>
      </c>
      <c r="AJ183" s="102">
        <f t="shared" si="21"/>
        <v>400</v>
      </c>
      <c r="AK183" s="103">
        <f t="shared" si="22"/>
        <v>0</v>
      </c>
      <c r="AL183" s="94"/>
      <c r="AM183" s="94"/>
      <c r="AN183" s="94"/>
      <c r="AO183" s="94"/>
      <c r="AP183" s="94"/>
      <c r="AQ183" s="94"/>
      <c r="AR183" s="94"/>
      <c r="AS183" s="94"/>
      <c r="AT183" s="94"/>
      <c r="AU183" s="94"/>
      <c r="AV183" s="94"/>
      <c r="AW183" s="94"/>
      <c r="AX183" s="94"/>
      <c r="AY183" s="94"/>
      <c r="AZ183" s="94"/>
      <c r="BA183" s="94"/>
      <c r="BB183" s="94"/>
      <c r="BC183" s="94"/>
      <c r="BD183" s="94"/>
      <c r="BE183" s="94"/>
      <c r="BF183" s="94"/>
    </row>
    <row r="184" spans="1:58" s="130" customFormat="1" ht="15.75" hidden="1" customHeight="1">
      <c r="A184" s="131" t="s">
        <v>225</v>
      </c>
      <c r="B184" s="129" t="s">
        <v>31</v>
      </c>
      <c r="C184" s="129" t="s">
        <v>50</v>
      </c>
      <c r="D184" s="129" t="s">
        <v>33</v>
      </c>
      <c r="E184" s="129" t="s">
        <v>34</v>
      </c>
      <c r="F184" s="101" t="s">
        <v>739</v>
      </c>
      <c r="G184" s="98"/>
      <c r="H184" s="98"/>
      <c r="I184" s="98"/>
      <c r="J184" s="98"/>
      <c r="K184" s="98"/>
      <c r="L184" s="98"/>
      <c r="M184" s="98"/>
      <c r="N184" s="98"/>
      <c r="O184" s="102"/>
      <c r="P184" s="98"/>
      <c r="Q184" s="102">
        <f t="shared" si="20"/>
        <v>0</v>
      </c>
      <c r="R184" s="102"/>
      <c r="S184" s="102">
        <f t="shared" si="19"/>
        <v>0</v>
      </c>
      <c r="T184" s="102">
        <f t="shared" si="27"/>
        <v>0</v>
      </c>
      <c r="U184" s="102">
        <f>VLOOKUP(A184,'[1]16'!B:W,22,0)</f>
        <v>0</v>
      </c>
      <c r="V184" s="102">
        <v>5000</v>
      </c>
      <c r="W184" s="102">
        <f t="shared" si="25"/>
        <v>5000</v>
      </c>
      <c r="X184" s="102">
        <f t="shared" si="24"/>
        <v>5000</v>
      </c>
      <c r="Y184" s="102">
        <v>5000</v>
      </c>
      <c r="Z184" s="102">
        <f t="shared" si="26"/>
        <v>5000</v>
      </c>
      <c r="AA184" s="102"/>
      <c r="AB184" s="102">
        <v>5000</v>
      </c>
      <c r="AC184" s="102">
        <f>VLOOKUP(A184,'[1]16'!B:AL,30,0)</f>
        <v>0</v>
      </c>
      <c r="AD184" s="102">
        <f>VLOOKUP(A184,'[1]16'!B:AK,31,1)</f>
        <v>0</v>
      </c>
      <c r="AE184" s="102">
        <f>VLOOKUP(A184,'[1]16'!B:AK,32,1)</f>
        <v>0</v>
      </c>
      <c r="AF184" s="102">
        <f>VLOOKUP(A184,'[1]16'!B:AL,33,1)</f>
        <v>0</v>
      </c>
      <c r="AG184" s="102">
        <v>0</v>
      </c>
      <c r="AH184" s="102">
        <v>0</v>
      </c>
      <c r="AI184" s="102">
        <v>0</v>
      </c>
      <c r="AJ184" s="102">
        <f t="shared" si="21"/>
        <v>5000</v>
      </c>
      <c r="AK184" s="103">
        <f t="shared" si="22"/>
        <v>0</v>
      </c>
      <c r="AL184" s="94"/>
      <c r="AM184" s="94"/>
      <c r="AN184" s="94"/>
      <c r="AO184" s="94"/>
      <c r="AP184" s="94"/>
      <c r="AQ184" s="94"/>
      <c r="AR184" s="94"/>
      <c r="AS184" s="94"/>
      <c r="AT184" s="94"/>
      <c r="AU184" s="94"/>
      <c r="AV184" s="94"/>
      <c r="AW184" s="94"/>
      <c r="AX184" s="94"/>
      <c r="AY184" s="94"/>
      <c r="AZ184" s="94"/>
      <c r="BA184" s="94"/>
      <c r="BB184" s="94"/>
      <c r="BC184" s="94"/>
      <c r="BD184" s="94"/>
      <c r="BE184" s="94"/>
      <c r="BF184" s="94"/>
    </row>
    <row r="185" spans="1:58" s="130" customFormat="1" ht="15.75" hidden="1" customHeight="1">
      <c r="A185" s="132" t="s">
        <v>226</v>
      </c>
      <c r="B185" s="129" t="s">
        <v>31</v>
      </c>
      <c r="C185" s="129" t="s">
        <v>50</v>
      </c>
      <c r="D185" s="129" t="s">
        <v>33</v>
      </c>
      <c r="E185" s="129" t="s">
        <v>34</v>
      </c>
      <c r="F185" s="101" t="s">
        <v>739</v>
      </c>
      <c r="G185" s="98"/>
      <c r="H185" s="98"/>
      <c r="I185" s="98"/>
      <c r="J185" s="98"/>
      <c r="K185" s="98"/>
      <c r="L185" s="98"/>
      <c r="M185" s="98"/>
      <c r="N185" s="98"/>
      <c r="O185" s="102"/>
      <c r="P185" s="98"/>
      <c r="Q185" s="102">
        <f t="shared" si="20"/>
        <v>0</v>
      </c>
      <c r="R185" s="102"/>
      <c r="S185" s="102">
        <f t="shared" si="19"/>
        <v>0</v>
      </c>
      <c r="T185" s="102">
        <f t="shared" si="27"/>
        <v>0</v>
      </c>
      <c r="U185" s="102">
        <f>VLOOKUP(A185,'[1]16'!B:W,22,0)</f>
        <v>0</v>
      </c>
      <c r="V185" s="102">
        <v>1000</v>
      </c>
      <c r="W185" s="102">
        <f t="shared" si="25"/>
        <v>1000</v>
      </c>
      <c r="X185" s="102">
        <f t="shared" si="24"/>
        <v>1000</v>
      </c>
      <c r="Y185" s="102">
        <f>X185</f>
        <v>1000</v>
      </c>
      <c r="Z185" s="102">
        <f t="shared" si="26"/>
        <v>1000</v>
      </c>
      <c r="AA185" s="102"/>
      <c r="AB185" s="102">
        <v>1000</v>
      </c>
      <c r="AC185" s="102">
        <f>VLOOKUP(A185,'[1]16'!B:AL,30,0)</f>
        <v>0</v>
      </c>
      <c r="AD185" s="102">
        <f>VLOOKUP(A185,'[1]16'!B:AK,31,1)</f>
        <v>0</v>
      </c>
      <c r="AE185" s="102">
        <f>VLOOKUP(A185,'[1]16'!B:AK,32,1)</f>
        <v>0</v>
      </c>
      <c r="AF185" s="102">
        <f>VLOOKUP(A185,'[1]16'!B:AL,33,1)</f>
        <v>0</v>
      </c>
      <c r="AG185" s="102">
        <v>0</v>
      </c>
      <c r="AH185" s="102">
        <v>0</v>
      </c>
      <c r="AI185" s="102">
        <v>0</v>
      </c>
      <c r="AJ185" s="102">
        <f t="shared" si="21"/>
        <v>1000</v>
      </c>
      <c r="AK185" s="103">
        <f t="shared" si="22"/>
        <v>0</v>
      </c>
      <c r="AL185" s="94"/>
      <c r="AM185" s="94"/>
      <c r="AN185" s="94"/>
      <c r="AO185" s="94"/>
      <c r="AP185" s="94"/>
      <c r="AQ185" s="94"/>
      <c r="AR185" s="94"/>
      <c r="AS185" s="94"/>
      <c r="AT185" s="94"/>
      <c r="AU185" s="94"/>
      <c r="AV185" s="94"/>
      <c r="AW185" s="94"/>
      <c r="AX185" s="94"/>
      <c r="AY185" s="94"/>
      <c r="AZ185" s="94"/>
      <c r="BA185" s="94"/>
      <c r="BB185" s="94"/>
      <c r="BC185" s="94"/>
      <c r="BD185" s="94"/>
      <c r="BE185" s="94"/>
      <c r="BF185" s="94"/>
    </row>
    <row r="186" spans="1:58" s="130" customFormat="1" ht="15.75" hidden="1" customHeight="1">
      <c r="A186" s="131" t="s">
        <v>748</v>
      </c>
      <c r="B186" s="129" t="s">
        <v>31</v>
      </c>
      <c r="C186" s="129" t="s">
        <v>50</v>
      </c>
      <c r="D186" s="129" t="s">
        <v>33</v>
      </c>
      <c r="E186" s="129" t="s">
        <v>227</v>
      </c>
      <c r="F186" s="101" t="s">
        <v>740</v>
      </c>
      <c r="G186" s="98"/>
      <c r="H186" s="98"/>
      <c r="I186" s="98"/>
      <c r="J186" s="98"/>
      <c r="K186" s="98"/>
      <c r="L186" s="98"/>
      <c r="M186" s="98"/>
      <c r="N186" s="98"/>
      <c r="O186" s="102"/>
      <c r="P186" s="98"/>
      <c r="Q186" s="102">
        <f t="shared" si="20"/>
        <v>0</v>
      </c>
      <c r="R186" s="102"/>
      <c r="S186" s="102">
        <f t="shared" si="19"/>
        <v>0</v>
      </c>
      <c r="T186" s="102">
        <f t="shared" si="27"/>
        <v>0</v>
      </c>
      <c r="U186" s="102">
        <f>VLOOKUP(A186,'[1]16'!B:W,22,0)</f>
        <v>0</v>
      </c>
      <c r="V186" s="102">
        <v>380000</v>
      </c>
      <c r="W186" s="102">
        <f t="shared" si="25"/>
        <v>380000</v>
      </c>
      <c r="X186" s="102">
        <f t="shared" si="24"/>
        <v>380000</v>
      </c>
      <c r="Y186" s="102">
        <f t="shared" ref="Y186:Y191" si="28">X186</f>
        <v>380000</v>
      </c>
      <c r="Z186" s="102">
        <f t="shared" si="26"/>
        <v>380000</v>
      </c>
      <c r="AA186" s="102"/>
      <c r="AB186" s="102">
        <f>76000+76000</f>
        <v>152000</v>
      </c>
      <c r="AC186" s="102">
        <f>VLOOKUP(A186,'[1]16'!B:AL,30,0)</f>
        <v>76000</v>
      </c>
      <c r="AD186" s="102">
        <v>76000</v>
      </c>
      <c r="AE186" s="102">
        <v>76000</v>
      </c>
      <c r="AF186" s="102">
        <f>VLOOKUP(A186,'[1]16'!B:AL,33,1)</f>
        <v>0</v>
      </c>
      <c r="AG186" s="102">
        <v>0</v>
      </c>
      <c r="AH186" s="102">
        <v>0</v>
      </c>
      <c r="AI186" s="102">
        <v>0</v>
      </c>
      <c r="AJ186" s="102">
        <f t="shared" si="21"/>
        <v>380000</v>
      </c>
      <c r="AK186" s="103">
        <f t="shared" si="22"/>
        <v>0</v>
      </c>
      <c r="AL186" s="94"/>
      <c r="AM186" s="94"/>
      <c r="AN186" s="94"/>
      <c r="AO186" s="94"/>
      <c r="AP186" s="94"/>
      <c r="AQ186" s="94"/>
      <c r="AR186" s="94"/>
      <c r="AS186" s="94"/>
      <c r="AT186" s="94"/>
      <c r="AU186" s="94"/>
      <c r="AV186" s="94"/>
      <c r="AW186" s="94"/>
      <c r="AX186" s="94"/>
      <c r="AY186" s="94"/>
      <c r="AZ186" s="94"/>
      <c r="BA186" s="94"/>
      <c r="BB186" s="94"/>
      <c r="BC186" s="94"/>
      <c r="BD186" s="94"/>
      <c r="BE186" s="94"/>
      <c r="BF186" s="94"/>
    </row>
    <row r="187" spans="1:58" s="130" customFormat="1" ht="15.75" hidden="1" customHeight="1">
      <c r="A187" s="133" t="s">
        <v>749</v>
      </c>
      <c r="B187" s="129" t="s">
        <v>31</v>
      </c>
      <c r="C187" s="129" t="s">
        <v>50</v>
      </c>
      <c r="D187" s="129" t="s">
        <v>33</v>
      </c>
      <c r="E187" s="129" t="s">
        <v>79</v>
      </c>
      <c r="F187" s="101" t="s">
        <v>724</v>
      </c>
      <c r="G187" s="98"/>
      <c r="H187" s="98"/>
      <c r="I187" s="98"/>
      <c r="J187" s="98"/>
      <c r="K187" s="98"/>
      <c r="L187" s="98"/>
      <c r="M187" s="98"/>
      <c r="N187" s="98"/>
      <c r="O187" s="102"/>
      <c r="P187" s="98"/>
      <c r="Q187" s="102">
        <f t="shared" si="20"/>
        <v>0</v>
      </c>
      <c r="R187" s="102"/>
      <c r="S187" s="102">
        <f t="shared" si="19"/>
        <v>0</v>
      </c>
      <c r="T187" s="102">
        <f t="shared" si="27"/>
        <v>0</v>
      </c>
      <c r="U187" s="102">
        <f>VLOOKUP(A187,'[1]16'!B:W,22,0)</f>
        <v>0</v>
      </c>
      <c r="V187" s="102">
        <v>30000</v>
      </c>
      <c r="W187" s="102">
        <f t="shared" si="25"/>
        <v>30000</v>
      </c>
      <c r="X187" s="102">
        <f t="shared" si="24"/>
        <v>30000</v>
      </c>
      <c r="Y187" s="102">
        <f t="shared" si="28"/>
        <v>30000</v>
      </c>
      <c r="Z187" s="102">
        <f t="shared" si="26"/>
        <v>30000</v>
      </c>
      <c r="AA187" s="102"/>
      <c r="AB187" s="102">
        <v>19500</v>
      </c>
      <c r="AC187" s="102">
        <f>VLOOKUP(A187,'[1]16'!B:AL,30,0)</f>
        <v>10500</v>
      </c>
      <c r="AD187" s="102">
        <f>VLOOKUP(A187,'[1]16'!B:AK,31,1)</f>
        <v>0</v>
      </c>
      <c r="AE187" s="102">
        <f>VLOOKUP(A187,'[1]16'!B:AK,32,1)</f>
        <v>0</v>
      </c>
      <c r="AF187" s="102">
        <f>VLOOKUP(A187,'[1]16'!B:AL,33,1)</f>
        <v>0</v>
      </c>
      <c r="AG187" s="102">
        <v>0</v>
      </c>
      <c r="AH187" s="102">
        <v>0</v>
      </c>
      <c r="AI187" s="102">
        <v>0</v>
      </c>
      <c r="AJ187" s="102">
        <f t="shared" si="21"/>
        <v>30000</v>
      </c>
      <c r="AK187" s="103">
        <f t="shared" si="22"/>
        <v>0</v>
      </c>
      <c r="AL187" s="94"/>
      <c r="AM187" s="94"/>
      <c r="AN187" s="94"/>
      <c r="AO187" s="94"/>
      <c r="AP187" s="94"/>
      <c r="AQ187" s="94"/>
      <c r="AR187" s="94"/>
      <c r="AS187" s="94"/>
      <c r="AT187" s="94"/>
      <c r="AU187" s="94"/>
      <c r="AV187" s="94"/>
      <c r="AW187" s="94"/>
      <c r="AX187" s="94"/>
      <c r="AY187" s="94"/>
      <c r="AZ187" s="94"/>
      <c r="BA187" s="94"/>
      <c r="BB187" s="94"/>
      <c r="BC187" s="94"/>
      <c r="BD187" s="94"/>
      <c r="BE187" s="94"/>
      <c r="BF187" s="94"/>
    </row>
    <row r="188" spans="1:58" s="130" customFormat="1" ht="15.75" hidden="1" customHeight="1">
      <c r="A188" s="131" t="s">
        <v>228</v>
      </c>
      <c r="B188" s="129" t="s">
        <v>31</v>
      </c>
      <c r="C188" s="129" t="s">
        <v>32</v>
      </c>
      <c r="D188" s="129" t="s">
        <v>33</v>
      </c>
      <c r="E188" s="128" t="s">
        <v>96</v>
      </c>
      <c r="F188" s="101" t="s">
        <v>727</v>
      </c>
      <c r="G188" s="98"/>
      <c r="H188" s="98"/>
      <c r="I188" s="98"/>
      <c r="J188" s="98"/>
      <c r="K188" s="98"/>
      <c r="L188" s="98"/>
      <c r="M188" s="98"/>
      <c r="N188" s="98"/>
      <c r="O188" s="102"/>
      <c r="P188" s="98"/>
      <c r="Q188" s="102">
        <f t="shared" si="20"/>
        <v>0</v>
      </c>
      <c r="R188" s="102"/>
      <c r="S188" s="102">
        <f t="shared" si="19"/>
        <v>0</v>
      </c>
      <c r="T188" s="102">
        <f t="shared" si="27"/>
        <v>0</v>
      </c>
      <c r="U188" s="102">
        <v>0</v>
      </c>
      <c r="V188" s="102">
        <v>2250</v>
      </c>
      <c r="W188" s="102">
        <v>2250</v>
      </c>
      <c r="X188" s="102">
        <v>2250</v>
      </c>
      <c r="Y188" s="102">
        <v>2250</v>
      </c>
      <c r="Z188" s="102">
        <f t="shared" si="26"/>
        <v>2250</v>
      </c>
      <c r="AA188" s="102"/>
      <c r="AB188" s="102">
        <v>450</v>
      </c>
      <c r="AC188" s="102">
        <v>450</v>
      </c>
      <c r="AD188" s="102">
        <v>450</v>
      </c>
      <c r="AE188" s="102">
        <v>450</v>
      </c>
      <c r="AF188" s="102">
        <v>450</v>
      </c>
      <c r="AG188" s="102">
        <v>0</v>
      </c>
      <c r="AH188" s="102">
        <v>0</v>
      </c>
      <c r="AI188" s="102">
        <v>0</v>
      </c>
      <c r="AJ188" s="102">
        <f t="shared" si="21"/>
        <v>2250</v>
      </c>
      <c r="AK188" s="103">
        <f t="shared" si="22"/>
        <v>0</v>
      </c>
      <c r="AL188" s="94"/>
      <c r="AM188" s="94"/>
      <c r="AN188" s="94"/>
      <c r="AO188" s="94"/>
      <c r="AP188" s="94"/>
      <c r="AQ188" s="94"/>
      <c r="AR188" s="94"/>
      <c r="AS188" s="94"/>
      <c r="AT188" s="94"/>
      <c r="AU188" s="94"/>
      <c r="AV188" s="94"/>
      <c r="AW188" s="94"/>
      <c r="AX188" s="94"/>
      <c r="AY188" s="94"/>
      <c r="AZ188" s="94"/>
      <c r="BA188" s="94"/>
      <c r="BB188" s="94"/>
      <c r="BC188" s="94"/>
      <c r="BD188" s="94"/>
      <c r="BE188" s="94"/>
      <c r="BF188" s="94"/>
    </row>
    <row r="189" spans="1:58" s="130" customFormat="1" ht="15.75" customHeight="1">
      <c r="A189" s="134" t="s">
        <v>229</v>
      </c>
      <c r="B189" s="129" t="s">
        <v>37</v>
      </c>
      <c r="C189" s="129" t="s">
        <v>38</v>
      </c>
      <c r="D189" s="129" t="s">
        <v>33</v>
      </c>
      <c r="E189" s="129" t="s">
        <v>44</v>
      </c>
      <c r="F189" s="101" t="s">
        <v>727</v>
      </c>
      <c r="G189" s="98"/>
      <c r="H189" s="98"/>
      <c r="I189" s="98"/>
      <c r="J189" s="98"/>
      <c r="K189" s="98"/>
      <c r="L189" s="98"/>
      <c r="M189" s="98"/>
      <c r="N189" s="98"/>
      <c r="O189" s="102"/>
      <c r="P189" s="124">
        <v>9680000</v>
      </c>
      <c r="Q189" s="102">
        <f t="shared" si="20"/>
        <v>9680</v>
      </c>
      <c r="R189" s="102"/>
      <c r="S189" s="102">
        <f t="shared" si="19"/>
        <v>0</v>
      </c>
      <c r="T189" s="102">
        <f t="shared" si="27"/>
        <v>9680</v>
      </c>
      <c r="U189" s="102">
        <f>VLOOKUP(A189,'[1]16'!B:W,22,0)</f>
        <v>0</v>
      </c>
      <c r="V189" s="102">
        <v>9680</v>
      </c>
      <c r="W189" s="102">
        <f t="shared" si="25"/>
        <v>9680</v>
      </c>
      <c r="X189" s="102">
        <f t="shared" si="24"/>
        <v>0</v>
      </c>
      <c r="Y189" s="102">
        <f t="shared" si="28"/>
        <v>0</v>
      </c>
      <c r="Z189" s="102">
        <f t="shared" si="26"/>
        <v>0</v>
      </c>
      <c r="AA189" s="102"/>
      <c r="AB189" s="102">
        <v>0</v>
      </c>
      <c r="AC189" s="102">
        <f>VLOOKUP(A189,'[1]16'!B:AL,30,0)</f>
        <v>0</v>
      </c>
      <c r="AD189" s="102">
        <f>VLOOKUP(A189,'[1]16'!B:AK,31,1)</f>
        <v>0</v>
      </c>
      <c r="AE189" s="102">
        <f>VLOOKUP(A189,'[1]16'!B:AK,32,1)</f>
        <v>0</v>
      </c>
      <c r="AF189" s="102">
        <f>VLOOKUP(A189,'[1]16'!B:AL,33,1)</f>
        <v>0</v>
      </c>
      <c r="AG189" s="102">
        <v>0</v>
      </c>
      <c r="AH189" s="102">
        <v>0</v>
      </c>
      <c r="AI189" s="102">
        <v>0</v>
      </c>
      <c r="AJ189" s="102">
        <f t="shared" si="21"/>
        <v>0</v>
      </c>
      <c r="AK189" s="103">
        <f t="shared" si="22"/>
        <v>0</v>
      </c>
      <c r="AL189" s="94"/>
      <c r="AM189" s="94"/>
      <c r="AN189" s="94"/>
      <c r="AO189" s="94"/>
      <c r="AP189" s="94"/>
      <c r="AQ189" s="94"/>
      <c r="AR189" s="94"/>
      <c r="AS189" s="94"/>
      <c r="AT189" s="94"/>
      <c r="AU189" s="94"/>
      <c r="AV189" s="94"/>
      <c r="AW189" s="94"/>
      <c r="AX189" s="94"/>
      <c r="AY189" s="94"/>
      <c r="AZ189" s="94"/>
      <c r="BA189" s="94"/>
      <c r="BB189" s="94"/>
      <c r="BC189" s="94"/>
      <c r="BD189" s="94"/>
      <c r="BE189" s="94"/>
      <c r="BF189" s="94"/>
    </row>
    <row r="190" spans="1:58" s="130" customFormat="1" ht="15.75" customHeight="1">
      <c r="A190" s="134" t="s">
        <v>230</v>
      </c>
      <c r="B190" s="129" t="s">
        <v>37</v>
      </c>
      <c r="C190" s="129" t="s">
        <v>38</v>
      </c>
      <c r="D190" s="129" t="s">
        <v>33</v>
      </c>
      <c r="E190" s="129" t="s">
        <v>44</v>
      </c>
      <c r="F190" s="101" t="s">
        <v>727</v>
      </c>
      <c r="G190" s="98"/>
      <c r="H190" s="98"/>
      <c r="I190" s="98"/>
      <c r="J190" s="98"/>
      <c r="K190" s="98"/>
      <c r="L190" s="98"/>
      <c r="M190" s="98"/>
      <c r="N190" s="98"/>
      <c r="O190" s="102"/>
      <c r="P190" s="98"/>
      <c r="Q190" s="102">
        <f t="shared" si="20"/>
        <v>0</v>
      </c>
      <c r="R190" s="102"/>
      <c r="S190" s="102">
        <f t="shared" si="19"/>
        <v>0</v>
      </c>
      <c r="T190" s="102">
        <f t="shared" si="27"/>
        <v>0</v>
      </c>
      <c r="U190" s="102">
        <f>VLOOKUP(A190,'[1]16'!B:W,22,0)</f>
        <v>0</v>
      </c>
      <c r="V190" s="102">
        <v>8200</v>
      </c>
      <c r="W190" s="102">
        <f>U190+V190</f>
        <v>8200</v>
      </c>
      <c r="X190" s="102">
        <f t="shared" si="24"/>
        <v>8200</v>
      </c>
      <c r="Y190" s="102">
        <f t="shared" si="28"/>
        <v>8200</v>
      </c>
      <c r="Z190" s="102">
        <f t="shared" si="26"/>
        <v>8200</v>
      </c>
      <c r="AA190" s="102"/>
      <c r="AB190" s="102">
        <v>8200</v>
      </c>
      <c r="AC190" s="102">
        <f>VLOOKUP(A190,'[1]16'!B:AL,30,0)</f>
        <v>0</v>
      </c>
      <c r="AD190" s="102">
        <f>VLOOKUP(A190,'[1]16'!B:AK,31,1)</f>
        <v>0</v>
      </c>
      <c r="AE190" s="102">
        <f>VLOOKUP(A190,'[1]16'!B:AK,32,1)</f>
        <v>0</v>
      </c>
      <c r="AF190" s="102">
        <f>VLOOKUP(A190,'[1]16'!B:AL,33,1)</f>
        <v>0</v>
      </c>
      <c r="AG190" s="102">
        <v>0</v>
      </c>
      <c r="AH190" s="102">
        <v>0</v>
      </c>
      <c r="AI190" s="102">
        <v>0</v>
      </c>
      <c r="AJ190" s="102">
        <f t="shared" si="21"/>
        <v>8200</v>
      </c>
      <c r="AK190" s="103">
        <f t="shared" si="22"/>
        <v>0</v>
      </c>
      <c r="AL190" s="94"/>
      <c r="AM190" s="94"/>
      <c r="AN190" s="94"/>
      <c r="AO190" s="94"/>
      <c r="AP190" s="94"/>
      <c r="AQ190" s="94"/>
      <c r="AR190" s="94"/>
      <c r="AS190" s="94"/>
      <c r="AT190" s="94"/>
      <c r="AU190" s="94"/>
      <c r="AV190" s="94"/>
      <c r="AW190" s="94"/>
      <c r="AX190" s="94"/>
      <c r="AY190" s="94"/>
      <c r="AZ190" s="94"/>
      <c r="BA190" s="94"/>
      <c r="BB190" s="94"/>
      <c r="BC190" s="94"/>
      <c r="BD190" s="94"/>
      <c r="BE190" s="94"/>
      <c r="BF190" s="94"/>
    </row>
    <row r="191" spans="1:58" s="130" customFormat="1" ht="15.75" hidden="1" customHeight="1">
      <c r="A191" s="131" t="s">
        <v>231</v>
      </c>
      <c r="B191" s="128" t="s">
        <v>37</v>
      </c>
      <c r="C191" s="129" t="s">
        <v>48</v>
      </c>
      <c r="D191" s="129" t="s">
        <v>33</v>
      </c>
      <c r="E191" s="129" t="s">
        <v>61</v>
      </c>
      <c r="F191" s="101" t="s">
        <v>750</v>
      </c>
      <c r="G191" s="98"/>
      <c r="H191" s="98"/>
      <c r="I191" s="98"/>
      <c r="J191" s="98"/>
      <c r="K191" s="98"/>
      <c r="L191" s="98"/>
      <c r="M191" s="98"/>
      <c r="N191" s="98"/>
      <c r="O191" s="102"/>
      <c r="P191" s="98"/>
      <c r="Q191" s="102">
        <f t="shared" si="20"/>
        <v>0</v>
      </c>
      <c r="R191" s="102"/>
      <c r="S191" s="102">
        <f t="shared" si="19"/>
        <v>0</v>
      </c>
      <c r="T191" s="102">
        <f t="shared" si="27"/>
        <v>0</v>
      </c>
      <c r="U191" s="102">
        <f>VLOOKUP(A191,'[1]16'!B:W,22,0)</f>
        <v>0</v>
      </c>
      <c r="V191" s="102">
        <v>5000</v>
      </c>
      <c r="W191" s="102">
        <f>U191+V191</f>
        <v>5000</v>
      </c>
      <c r="X191" s="102">
        <f t="shared" si="24"/>
        <v>5000</v>
      </c>
      <c r="Y191" s="102">
        <f t="shared" si="28"/>
        <v>5000</v>
      </c>
      <c r="Z191" s="105">
        <f>Y191+S191</f>
        <v>5000</v>
      </c>
      <c r="AA191" s="102"/>
      <c r="AB191" s="102">
        <v>4000</v>
      </c>
      <c r="AC191" s="102">
        <f>VLOOKUP(A191,'[1]16'!B:AL,30,0)</f>
        <v>1000</v>
      </c>
      <c r="AD191" s="102">
        <f>VLOOKUP(A191,'[1]16'!B:AK,31,1)</f>
        <v>0</v>
      </c>
      <c r="AE191" s="102">
        <f>VLOOKUP(A191,'[1]16'!B:AK,32,1)</f>
        <v>0</v>
      </c>
      <c r="AF191" s="102">
        <f>VLOOKUP(A191,'[1]16'!B:AL,33,1)</f>
        <v>0</v>
      </c>
      <c r="AG191" s="102">
        <v>0</v>
      </c>
      <c r="AH191" s="102">
        <v>0</v>
      </c>
      <c r="AI191" s="102">
        <v>0</v>
      </c>
      <c r="AJ191" s="102">
        <f t="shared" si="21"/>
        <v>5000</v>
      </c>
      <c r="AK191" s="103">
        <f>AJ191-Z191</f>
        <v>0</v>
      </c>
      <c r="AL191" s="94"/>
      <c r="AM191" s="94"/>
      <c r="AN191" s="94"/>
      <c r="AO191" s="94"/>
      <c r="AP191" s="94"/>
      <c r="AQ191" s="94"/>
      <c r="AR191" s="94"/>
      <c r="AS191" s="94"/>
      <c r="AT191" s="94"/>
      <c r="AU191" s="94"/>
      <c r="AV191" s="94"/>
      <c r="AW191" s="94"/>
      <c r="AX191" s="94"/>
      <c r="AY191" s="94"/>
      <c r="AZ191" s="94"/>
      <c r="BA191" s="94"/>
      <c r="BB191" s="94"/>
      <c r="BC191" s="94"/>
      <c r="BD191" s="94"/>
      <c r="BE191" s="94"/>
      <c r="BF191" s="94"/>
    </row>
    <row r="192" spans="1:58" ht="15.75" hidden="1" customHeight="1">
      <c r="A192" s="135" t="s">
        <v>232</v>
      </c>
      <c r="B192" s="8" t="s">
        <v>31</v>
      </c>
      <c r="C192" s="8" t="s">
        <v>50</v>
      </c>
      <c r="D192" s="8" t="s">
        <v>33</v>
      </c>
      <c r="E192" s="8" t="s">
        <v>250</v>
      </c>
      <c r="F192" s="136">
        <v>42785</v>
      </c>
      <c r="G192" s="98"/>
      <c r="H192" s="98"/>
      <c r="I192" s="98"/>
      <c r="J192" s="98"/>
      <c r="K192" s="98"/>
      <c r="L192" s="98"/>
      <c r="M192" s="98"/>
      <c r="N192" s="98"/>
      <c r="O192" s="102"/>
      <c r="P192" s="98"/>
      <c r="Q192" s="102"/>
      <c r="R192" s="102"/>
      <c r="S192" s="102"/>
      <c r="T192" s="102"/>
      <c r="U192" s="102"/>
      <c r="V192" s="102"/>
      <c r="W192" s="102"/>
      <c r="X192" s="102"/>
      <c r="Y192" s="102"/>
      <c r="Z192" s="102"/>
      <c r="AA192" s="102">
        <v>60000</v>
      </c>
      <c r="AB192" s="102">
        <v>20000</v>
      </c>
      <c r="AC192" s="102">
        <v>20000</v>
      </c>
      <c r="AD192" s="102">
        <v>20000</v>
      </c>
      <c r="AE192" s="102"/>
      <c r="AF192" s="102"/>
      <c r="AG192" s="102"/>
      <c r="AH192" s="102"/>
      <c r="AI192" s="102"/>
      <c r="AJ192" s="102">
        <f t="shared" si="21"/>
        <v>60000</v>
      </c>
      <c r="AK192" s="103">
        <f>AJ192-AA192</f>
        <v>0</v>
      </c>
    </row>
    <row r="193" spans="1:37" ht="15.75" customHeight="1">
      <c r="A193" s="135" t="s">
        <v>233</v>
      </c>
      <c r="B193" s="8" t="s">
        <v>37</v>
      </c>
      <c r="C193" s="95" t="s">
        <v>38</v>
      </c>
      <c r="D193" s="8" t="s">
        <v>33</v>
      </c>
      <c r="E193" s="8" t="s">
        <v>44</v>
      </c>
      <c r="F193" s="136">
        <v>42785</v>
      </c>
      <c r="G193" s="98"/>
      <c r="H193" s="98"/>
      <c r="I193" s="98"/>
      <c r="J193" s="98"/>
      <c r="K193" s="98"/>
      <c r="L193" s="98"/>
      <c r="M193" s="98"/>
      <c r="N193" s="98"/>
      <c r="O193" s="102"/>
      <c r="P193" s="98"/>
      <c r="Q193" s="102"/>
      <c r="R193" s="102"/>
      <c r="S193" s="102"/>
      <c r="T193" s="102"/>
      <c r="U193" s="102"/>
      <c r="V193" s="102"/>
      <c r="W193" s="102"/>
      <c r="X193" s="102"/>
      <c r="Y193" s="102"/>
      <c r="Z193" s="102"/>
      <c r="AA193" s="102">
        <v>30000</v>
      </c>
      <c r="AB193" s="102">
        <v>20000</v>
      </c>
      <c r="AC193" s="102">
        <v>10000</v>
      </c>
      <c r="AD193" s="102"/>
      <c r="AE193" s="102"/>
      <c r="AF193" s="102"/>
      <c r="AG193" s="102"/>
      <c r="AH193" s="102"/>
      <c r="AI193" s="102"/>
      <c r="AJ193" s="102">
        <f t="shared" si="21"/>
        <v>30000</v>
      </c>
      <c r="AK193" s="103">
        <f t="shared" ref="AK193:AK212" si="29">AJ193-AA193</f>
        <v>0</v>
      </c>
    </row>
    <row r="194" spans="1:37" ht="15.75" hidden="1" customHeight="1">
      <c r="A194" s="121" t="s">
        <v>138</v>
      </c>
      <c r="B194" s="8" t="s">
        <v>37</v>
      </c>
      <c r="C194" s="8" t="s">
        <v>66</v>
      </c>
      <c r="D194" s="8" t="s">
        <v>33</v>
      </c>
      <c r="E194" s="8" t="s">
        <v>127</v>
      </c>
      <c r="F194" s="136">
        <v>42785</v>
      </c>
      <c r="G194" s="98"/>
      <c r="H194" s="98"/>
      <c r="I194" s="98"/>
      <c r="J194" s="98"/>
      <c r="K194" s="98"/>
      <c r="L194" s="98"/>
      <c r="M194" s="98"/>
      <c r="N194" s="98"/>
      <c r="O194" s="102"/>
      <c r="P194" s="98"/>
      <c r="Q194" s="102"/>
      <c r="R194" s="102"/>
      <c r="S194" s="102"/>
      <c r="T194" s="102"/>
      <c r="U194" s="102"/>
      <c r="V194" s="102"/>
      <c r="W194" s="102"/>
      <c r="X194" s="102"/>
      <c r="Y194" s="102"/>
      <c r="Z194" s="102"/>
      <c r="AA194" s="102">
        <v>9000</v>
      </c>
      <c r="AB194" s="102">
        <v>9000</v>
      </c>
      <c r="AC194" s="102"/>
      <c r="AD194" s="102"/>
      <c r="AE194" s="102"/>
      <c r="AF194" s="102"/>
      <c r="AG194" s="102"/>
      <c r="AH194" s="102"/>
      <c r="AI194" s="102"/>
      <c r="AJ194" s="102">
        <f t="shared" si="21"/>
        <v>9000</v>
      </c>
      <c r="AK194" s="103">
        <f t="shared" si="29"/>
        <v>0</v>
      </c>
    </row>
    <row r="195" spans="1:37" ht="15.75" hidden="1" customHeight="1">
      <c r="A195" s="95" t="s">
        <v>85</v>
      </c>
      <c r="B195" s="95" t="s">
        <v>31</v>
      </c>
      <c r="C195" s="8" t="s">
        <v>32</v>
      </c>
      <c r="D195" s="8" t="s">
        <v>33</v>
      </c>
      <c r="E195" s="8" t="s">
        <v>46</v>
      </c>
      <c r="F195" s="136">
        <v>42785</v>
      </c>
      <c r="G195" s="98"/>
      <c r="H195" s="98"/>
      <c r="I195" s="98"/>
      <c r="J195" s="98"/>
      <c r="K195" s="98"/>
      <c r="L195" s="98"/>
      <c r="M195" s="98"/>
      <c r="N195" s="98"/>
      <c r="O195" s="102"/>
      <c r="P195" s="98"/>
      <c r="Q195" s="102"/>
      <c r="R195" s="102"/>
      <c r="S195" s="102"/>
      <c r="T195" s="102"/>
      <c r="U195" s="102"/>
      <c r="V195" s="102"/>
      <c r="W195" s="102"/>
      <c r="X195" s="102"/>
      <c r="Y195" s="102"/>
      <c r="Z195" s="102"/>
      <c r="AA195" s="102">
        <v>10000</v>
      </c>
      <c r="AB195" s="102">
        <v>2000</v>
      </c>
      <c r="AC195" s="102">
        <v>2000</v>
      </c>
      <c r="AD195" s="102">
        <v>2000</v>
      </c>
      <c r="AE195" s="102">
        <v>2000</v>
      </c>
      <c r="AF195" s="102">
        <v>2000</v>
      </c>
      <c r="AG195" s="102"/>
      <c r="AH195" s="102"/>
      <c r="AI195" s="102"/>
      <c r="AJ195" s="102">
        <f t="shared" si="21"/>
        <v>10000</v>
      </c>
      <c r="AK195" s="103">
        <f t="shared" si="29"/>
        <v>0</v>
      </c>
    </row>
    <row r="196" spans="1:37" ht="15.75" hidden="1" customHeight="1">
      <c r="A196" s="135" t="s">
        <v>234</v>
      </c>
      <c r="B196" s="8" t="s">
        <v>31</v>
      </c>
      <c r="C196" s="8" t="s">
        <v>50</v>
      </c>
      <c r="D196" s="8" t="s">
        <v>33</v>
      </c>
      <c r="E196" s="8" t="s">
        <v>235</v>
      </c>
      <c r="F196" s="136">
        <v>42785</v>
      </c>
      <c r="G196" s="98"/>
      <c r="H196" s="98"/>
      <c r="I196" s="98"/>
      <c r="J196" s="98"/>
      <c r="K196" s="98"/>
      <c r="L196" s="98"/>
      <c r="M196" s="98"/>
      <c r="N196" s="98"/>
      <c r="O196" s="102"/>
      <c r="P196" s="98"/>
      <c r="Q196" s="102"/>
      <c r="R196" s="102"/>
      <c r="S196" s="102"/>
      <c r="T196" s="102"/>
      <c r="U196" s="102"/>
      <c r="V196" s="102"/>
      <c r="W196" s="102"/>
      <c r="X196" s="102"/>
      <c r="Y196" s="102"/>
      <c r="Z196" s="102"/>
      <c r="AA196" s="102">
        <v>6000</v>
      </c>
      <c r="AB196" s="102">
        <v>6000</v>
      </c>
      <c r="AC196" s="102"/>
      <c r="AD196" s="102"/>
      <c r="AE196" s="102"/>
      <c r="AF196" s="102"/>
      <c r="AG196" s="102"/>
      <c r="AH196" s="102"/>
      <c r="AI196" s="102"/>
      <c r="AJ196" s="102">
        <f t="shared" si="21"/>
        <v>6000</v>
      </c>
      <c r="AK196" s="103">
        <f t="shared" si="29"/>
        <v>0</v>
      </c>
    </row>
    <row r="197" spans="1:37" ht="15.75" hidden="1" customHeight="1">
      <c r="A197" s="135" t="s">
        <v>236</v>
      </c>
      <c r="B197" s="8" t="s">
        <v>31</v>
      </c>
      <c r="C197" s="8" t="s">
        <v>32</v>
      </c>
      <c r="D197" s="8" t="s">
        <v>33</v>
      </c>
      <c r="E197" s="8" t="s">
        <v>235</v>
      </c>
      <c r="F197" s="136">
        <v>42785</v>
      </c>
      <c r="G197" s="98"/>
      <c r="H197" s="98"/>
      <c r="I197" s="98"/>
      <c r="J197" s="98"/>
      <c r="K197" s="98"/>
      <c r="L197" s="98"/>
      <c r="M197" s="98"/>
      <c r="N197" s="98"/>
      <c r="O197" s="102"/>
      <c r="P197" s="98"/>
      <c r="Q197" s="102"/>
      <c r="R197" s="102"/>
      <c r="S197" s="102"/>
      <c r="T197" s="102"/>
      <c r="U197" s="102"/>
      <c r="V197" s="102"/>
      <c r="W197" s="102"/>
      <c r="X197" s="102"/>
      <c r="Y197" s="102"/>
      <c r="Z197" s="102"/>
      <c r="AA197" s="102">
        <v>515</v>
      </c>
      <c r="AB197" s="102">
        <v>515</v>
      </c>
      <c r="AC197" s="102"/>
      <c r="AD197" s="102"/>
      <c r="AE197" s="102"/>
      <c r="AF197" s="102"/>
      <c r="AG197" s="102"/>
      <c r="AH197" s="102"/>
      <c r="AI197" s="102"/>
      <c r="AJ197" s="102">
        <f t="shared" si="21"/>
        <v>515</v>
      </c>
      <c r="AK197" s="103">
        <f t="shared" si="29"/>
        <v>0</v>
      </c>
    </row>
    <row r="198" spans="1:37" ht="15.75" hidden="1" customHeight="1">
      <c r="A198" s="135" t="s">
        <v>237</v>
      </c>
      <c r="B198" s="8" t="s">
        <v>31</v>
      </c>
      <c r="C198" s="8" t="s">
        <v>32</v>
      </c>
      <c r="D198" s="8" t="s">
        <v>33</v>
      </c>
      <c r="E198" s="8" t="s">
        <v>49</v>
      </c>
      <c r="F198" s="136">
        <v>42785</v>
      </c>
      <c r="G198" s="98"/>
      <c r="H198" s="98"/>
      <c r="I198" s="98"/>
      <c r="J198" s="98"/>
      <c r="K198" s="98"/>
      <c r="L198" s="98"/>
      <c r="M198" s="98"/>
      <c r="N198" s="98"/>
      <c r="O198" s="102"/>
      <c r="P198" s="98"/>
      <c r="Q198" s="102"/>
      <c r="R198" s="102"/>
      <c r="S198" s="102"/>
      <c r="T198" s="102"/>
      <c r="U198" s="102"/>
      <c r="V198" s="102"/>
      <c r="W198" s="102"/>
      <c r="X198" s="102"/>
      <c r="Y198" s="102"/>
      <c r="Z198" s="102"/>
      <c r="AA198" s="102">
        <v>612</v>
      </c>
      <c r="AB198" s="102">
        <v>204</v>
      </c>
      <c r="AC198" s="102">
        <v>204</v>
      </c>
      <c r="AD198" s="102">
        <v>204</v>
      </c>
      <c r="AE198" s="102"/>
      <c r="AF198" s="102"/>
      <c r="AG198" s="102"/>
      <c r="AH198" s="102"/>
      <c r="AI198" s="102"/>
      <c r="AJ198" s="102">
        <f t="shared" si="21"/>
        <v>612</v>
      </c>
      <c r="AK198" s="103">
        <f t="shared" si="29"/>
        <v>0</v>
      </c>
    </row>
    <row r="199" spans="1:37" ht="15.75" hidden="1" customHeight="1">
      <c r="A199" s="137" t="s">
        <v>238</v>
      </c>
      <c r="B199" s="8" t="s">
        <v>31</v>
      </c>
      <c r="C199" s="8" t="s">
        <v>32</v>
      </c>
      <c r="D199" s="8" t="s">
        <v>33</v>
      </c>
      <c r="E199" s="8" t="s">
        <v>49</v>
      </c>
      <c r="F199" s="136">
        <v>42785</v>
      </c>
      <c r="G199" s="98"/>
      <c r="H199" s="98"/>
      <c r="I199" s="98"/>
      <c r="J199" s="98"/>
      <c r="K199" s="98"/>
      <c r="L199" s="98"/>
      <c r="M199" s="98"/>
      <c r="N199" s="98"/>
      <c r="O199" s="102"/>
      <c r="P199" s="98"/>
      <c r="Q199" s="102"/>
      <c r="R199" s="102"/>
      <c r="S199" s="102"/>
      <c r="T199" s="102"/>
      <c r="U199" s="102"/>
      <c r="V199" s="102"/>
      <c r="W199" s="102"/>
      <c r="X199" s="102"/>
      <c r="Y199" s="102"/>
      <c r="Z199" s="102"/>
      <c r="AA199" s="102">
        <v>665</v>
      </c>
      <c r="AB199" s="102">
        <v>238</v>
      </c>
      <c r="AC199" s="102">
        <v>427</v>
      </c>
      <c r="AD199" s="102"/>
      <c r="AE199" s="102"/>
      <c r="AF199" s="102"/>
      <c r="AG199" s="102"/>
      <c r="AH199" s="102"/>
      <c r="AI199" s="102"/>
      <c r="AJ199" s="102">
        <f t="shared" ref="AJ199:AJ213" si="30">SUM(AB199:AI199)</f>
        <v>665</v>
      </c>
      <c r="AK199" s="103">
        <f t="shared" si="29"/>
        <v>0</v>
      </c>
    </row>
    <row r="200" spans="1:37" ht="15.75" hidden="1" customHeight="1">
      <c r="A200" s="135" t="s">
        <v>239</v>
      </c>
      <c r="B200" s="8" t="s">
        <v>72</v>
      </c>
      <c r="C200" s="8" t="s">
        <v>76</v>
      </c>
      <c r="D200" s="8" t="s">
        <v>74</v>
      </c>
      <c r="E200" s="8" t="s">
        <v>240</v>
      </c>
      <c r="F200" s="136">
        <v>42785</v>
      </c>
      <c r="G200" s="98"/>
      <c r="H200" s="98"/>
      <c r="I200" s="98"/>
      <c r="J200" s="98"/>
      <c r="K200" s="98"/>
      <c r="L200" s="98"/>
      <c r="M200" s="98"/>
      <c r="N200" s="98"/>
      <c r="O200" s="102"/>
      <c r="P200" s="98"/>
      <c r="Q200" s="102"/>
      <c r="R200" s="102"/>
      <c r="S200" s="102"/>
      <c r="T200" s="102"/>
      <c r="U200" s="102"/>
      <c r="V200" s="102"/>
      <c r="W200" s="102"/>
      <c r="X200" s="102"/>
      <c r="Y200" s="102"/>
      <c r="Z200" s="102"/>
      <c r="AA200" s="102">
        <v>3500</v>
      </c>
      <c r="AB200" s="102">
        <v>3500</v>
      </c>
      <c r="AC200" s="102"/>
      <c r="AD200" s="102"/>
      <c r="AE200" s="102"/>
      <c r="AF200" s="102"/>
      <c r="AG200" s="102"/>
      <c r="AH200" s="102"/>
      <c r="AI200" s="102"/>
      <c r="AJ200" s="102">
        <f t="shared" si="30"/>
        <v>3500</v>
      </c>
      <c r="AK200" s="103">
        <f t="shared" si="29"/>
        <v>0</v>
      </c>
    </row>
    <row r="201" spans="1:37" ht="15.75" hidden="1" customHeight="1">
      <c r="A201" s="135" t="s">
        <v>241</v>
      </c>
      <c r="B201" s="8" t="s">
        <v>72</v>
      </c>
      <c r="C201" s="95" t="s">
        <v>242</v>
      </c>
      <c r="D201" s="8" t="s">
        <v>74</v>
      </c>
      <c r="E201" s="8" t="s">
        <v>34</v>
      </c>
      <c r="F201" s="136">
        <v>42785</v>
      </c>
      <c r="G201" s="98"/>
      <c r="H201" s="98"/>
      <c r="I201" s="98"/>
      <c r="J201" s="98"/>
      <c r="K201" s="98"/>
      <c r="L201" s="98"/>
      <c r="M201" s="98"/>
      <c r="N201" s="98"/>
      <c r="O201" s="102"/>
      <c r="P201" s="98"/>
      <c r="Q201" s="102"/>
      <c r="R201" s="102"/>
      <c r="S201" s="102"/>
      <c r="T201" s="102"/>
      <c r="U201" s="102"/>
      <c r="V201" s="102"/>
      <c r="W201" s="102"/>
      <c r="X201" s="102"/>
      <c r="Y201" s="102"/>
      <c r="Z201" s="102"/>
      <c r="AA201" s="102">
        <v>4500</v>
      </c>
      <c r="AB201" s="102">
        <v>4500</v>
      </c>
      <c r="AC201" s="102"/>
      <c r="AD201" s="102"/>
      <c r="AE201" s="102"/>
      <c r="AF201" s="102"/>
      <c r="AG201" s="102"/>
      <c r="AH201" s="102"/>
      <c r="AI201" s="102"/>
      <c r="AJ201" s="102">
        <f t="shared" si="30"/>
        <v>4500</v>
      </c>
      <c r="AK201" s="103">
        <f t="shared" si="29"/>
        <v>0</v>
      </c>
    </row>
    <row r="202" spans="1:37" ht="15.75" hidden="1" customHeight="1">
      <c r="A202" s="135" t="s">
        <v>251</v>
      </c>
      <c r="B202" s="8" t="s">
        <v>72</v>
      </c>
      <c r="C202" s="8" t="s">
        <v>166</v>
      </c>
      <c r="D202" s="8" t="s">
        <v>74</v>
      </c>
      <c r="E202" s="8" t="s">
        <v>34</v>
      </c>
      <c r="F202" s="136">
        <v>42785</v>
      </c>
      <c r="G202" s="98"/>
      <c r="H202" s="98"/>
      <c r="I202" s="98"/>
      <c r="J202" s="98"/>
      <c r="K202" s="98"/>
      <c r="L202" s="98"/>
      <c r="M202" s="98"/>
      <c r="N202" s="98"/>
      <c r="O202" s="102"/>
      <c r="P202" s="98"/>
      <c r="Q202" s="102"/>
      <c r="R202" s="102"/>
      <c r="S202" s="102"/>
      <c r="T202" s="102"/>
      <c r="U202" s="102"/>
      <c r="V202" s="102"/>
      <c r="W202" s="102"/>
      <c r="X202" s="102"/>
      <c r="Y202" s="102"/>
      <c r="Z202" s="102"/>
      <c r="AA202" s="102">
        <v>5192</v>
      </c>
      <c r="AB202" s="102">
        <v>2128</v>
      </c>
      <c r="AC202" s="102">
        <v>1702</v>
      </c>
      <c r="AD202" s="102">
        <v>1362</v>
      </c>
      <c r="AE202" s="102"/>
      <c r="AF202" s="102"/>
      <c r="AG202" s="102"/>
      <c r="AH202" s="138"/>
      <c r="AI202" s="138"/>
      <c r="AJ202" s="102">
        <f t="shared" si="30"/>
        <v>5192</v>
      </c>
      <c r="AK202" s="103">
        <f t="shared" si="29"/>
        <v>0</v>
      </c>
    </row>
    <row r="203" spans="1:37" ht="15.75" hidden="1" customHeight="1">
      <c r="A203" s="135" t="s">
        <v>252</v>
      </c>
      <c r="B203" s="8" t="s">
        <v>72</v>
      </c>
      <c r="C203" s="8" t="s">
        <v>73</v>
      </c>
      <c r="D203" s="8" t="s">
        <v>74</v>
      </c>
      <c r="E203" s="8" t="s">
        <v>79</v>
      </c>
      <c r="F203" s="136">
        <v>42785</v>
      </c>
      <c r="G203" s="98"/>
      <c r="H203" s="98"/>
      <c r="I203" s="98"/>
      <c r="J203" s="98"/>
      <c r="K203" s="98"/>
      <c r="L203" s="98"/>
      <c r="M203" s="98"/>
      <c r="N203" s="98"/>
      <c r="O203" s="102"/>
      <c r="P203" s="98"/>
      <c r="Q203" s="102"/>
      <c r="R203" s="102"/>
      <c r="S203" s="102"/>
      <c r="T203" s="102"/>
      <c r="U203" s="102"/>
      <c r="V203" s="102"/>
      <c r="W203" s="102"/>
      <c r="X203" s="102"/>
      <c r="Y203" s="102"/>
      <c r="Z203" s="102"/>
      <c r="AA203" s="102">
        <v>682</v>
      </c>
      <c r="AB203" s="102">
        <v>682</v>
      </c>
      <c r="AC203" s="102"/>
      <c r="AD203" s="102"/>
      <c r="AE203" s="102"/>
      <c r="AF203" s="102"/>
      <c r="AG203" s="102"/>
      <c r="AH203" s="138"/>
      <c r="AI203" s="138"/>
      <c r="AJ203" s="102">
        <f t="shared" si="30"/>
        <v>682</v>
      </c>
      <c r="AK203" s="103">
        <f t="shared" si="29"/>
        <v>0</v>
      </c>
    </row>
    <row r="204" spans="1:37" ht="15.75" hidden="1" customHeight="1">
      <c r="A204" s="135" t="s">
        <v>253</v>
      </c>
      <c r="B204" s="8" t="s">
        <v>37</v>
      </c>
      <c r="C204" s="8" t="s">
        <v>66</v>
      </c>
      <c r="D204" s="8" t="s">
        <v>33</v>
      </c>
      <c r="E204" s="8" t="s">
        <v>127</v>
      </c>
      <c r="F204" s="136">
        <v>42848</v>
      </c>
      <c r="G204" s="98"/>
      <c r="H204" s="98"/>
      <c r="I204" s="98"/>
      <c r="J204" s="98"/>
      <c r="K204" s="98"/>
      <c r="L204" s="98"/>
      <c r="M204" s="98"/>
      <c r="N204" s="98"/>
      <c r="O204" s="102"/>
      <c r="P204" s="98"/>
      <c r="Q204" s="102"/>
      <c r="R204" s="102"/>
      <c r="S204" s="102"/>
      <c r="T204" s="102"/>
      <c r="U204" s="102"/>
      <c r="V204" s="102"/>
      <c r="W204" s="102"/>
      <c r="X204" s="102"/>
      <c r="Y204" s="102"/>
      <c r="Z204" s="102"/>
      <c r="AA204" s="102">
        <v>25000</v>
      </c>
      <c r="AB204" s="102">
        <v>3000</v>
      </c>
      <c r="AC204" s="102">
        <v>6000</v>
      </c>
      <c r="AD204" s="102">
        <v>4000</v>
      </c>
      <c r="AE204" s="102">
        <v>4000</v>
      </c>
      <c r="AF204" s="102">
        <v>8000</v>
      </c>
      <c r="AG204" s="102"/>
      <c r="AH204" s="139"/>
      <c r="AI204" s="138"/>
      <c r="AJ204" s="102">
        <f t="shared" si="30"/>
        <v>25000</v>
      </c>
      <c r="AK204" s="103">
        <f t="shared" si="29"/>
        <v>0</v>
      </c>
    </row>
    <row r="205" spans="1:37" ht="15.75" hidden="1" customHeight="1">
      <c r="A205" s="135" t="s">
        <v>254</v>
      </c>
      <c r="B205" s="8" t="s">
        <v>31</v>
      </c>
      <c r="C205" s="8" t="s">
        <v>50</v>
      </c>
      <c r="D205" s="8" t="s">
        <v>33</v>
      </c>
      <c r="E205" s="8" t="s">
        <v>250</v>
      </c>
      <c r="F205" s="136">
        <v>42848</v>
      </c>
      <c r="G205" s="98"/>
      <c r="H205" s="98"/>
      <c r="I205" s="98"/>
      <c r="J205" s="98"/>
      <c r="K205" s="98"/>
      <c r="L205" s="98"/>
      <c r="M205" s="98"/>
      <c r="N205" s="98"/>
      <c r="O205" s="102"/>
      <c r="P205" s="98"/>
      <c r="Q205" s="102"/>
      <c r="R205" s="102"/>
      <c r="S205" s="102"/>
      <c r="T205" s="102"/>
      <c r="U205" s="102"/>
      <c r="V205" s="102"/>
      <c r="W205" s="102"/>
      <c r="X205" s="102"/>
      <c r="Y205" s="102"/>
      <c r="Z205" s="102"/>
      <c r="AA205" s="102">
        <v>79130</v>
      </c>
      <c r="AB205" s="102">
        <v>39000</v>
      </c>
      <c r="AC205" s="102">
        <v>20065</v>
      </c>
      <c r="AD205" s="102">
        <v>20065</v>
      </c>
      <c r="AE205" s="102"/>
      <c r="AF205" s="102"/>
      <c r="AG205" s="102"/>
      <c r="AH205" s="138"/>
      <c r="AI205" s="138"/>
      <c r="AJ205" s="102">
        <f t="shared" si="30"/>
        <v>79130</v>
      </c>
      <c r="AK205" s="103">
        <f t="shared" si="29"/>
        <v>0</v>
      </c>
    </row>
    <row r="206" spans="1:37" ht="15.75" hidden="1" customHeight="1">
      <c r="A206" s="135" t="s">
        <v>255</v>
      </c>
      <c r="B206" s="8" t="s">
        <v>31</v>
      </c>
      <c r="C206" s="8" t="s">
        <v>50</v>
      </c>
      <c r="D206" s="8" t="s">
        <v>33</v>
      </c>
      <c r="E206" s="8"/>
      <c r="F206" s="136">
        <v>42848</v>
      </c>
      <c r="G206" s="98"/>
      <c r="H206" s="98"/>
      <c r="I206" s="98"/>
      <c r="J206" s="98"/>
      <c r="K206" s="98"/>
      <c r="L206" s="98"/>
      <c r="M206" s="98"/>
      <c r="N206" s="98"/>
      <c r="O206" s="102"/>
      <c r="P206" s="98"/>
      <c r="Q206" s="102"/>
      <c r="R206" s="102"/>
      <c r="S206" s="102"/>
      <c r="T206" s="102"/>
      <c r="U206" s="102"/>
      <c r="V206" s="102"/>
      <c r="W206" s="102"/>
      <c r="X206" s="102"/>
      <c r="Y206" s="102"/>
      <c r="Z206" s="102"/>
      <c r="AA206" s="102">
        <v>65000</v>
      </c>
      <c r="AB206" s="102">
        <v>10000</v>
      </c>
      <c r="AC206" s="102">
        <v>15000</v>
      </c>
      <c r="AD206" s="102">
        <v>20000</v>
      </c>
      <c r="AE206" s="102">
        <v>20000</v>
      </c>
      <c r="AF206" s="102"/>
      <c r="AG206" s="102"/>
      <c r="AH206" s="138"/>
      <c r="AI206" s="138"/>
      <c r="AJ206" s="102">
        <f t="shared" si="30"/>
        <v>65000</v>
      </c>
      <c r="AK206" s="103">
        <f t="shared" si="29"/>
        <v>0</v>
      </c>
    </row>
    <row r="207" spans="1:37" ht="15.75" hidden="1" customHeight="1">
      <c r="A207" s="135" t="s">
        <v>256</v>
      </c>
      <c r="B207" s="8" t="s">
        <v>31</v>
      </c>
      <c r="C207" s="8" t="s">
        <v>32</v>
      </c>
      <c r="D207" s="8" t="s">
        <v>33</v>
      </c>
      <c r="E207" s="8"/>
      <c r="F207" s="136">
        <v>42848</v>
      </c>
      <c r="G207" s="98"/>
      <c r="H207" s="98"/>
      <c r="I207" s="98"/>
      <c r="J207" s="98"/>
      <c r="K207" s="98"/>
      <c r="L207" s="98"/>
      <c r="M207" s="98"/>
      <c r="N207" s="98"/>
      <c r="O207" s="102"/>
      <c r="P207" s="98"/>
      <c r="Q207" s="102"/>
      <c r="R207" s="102"/>
      <c r="S207" s="102"/>
      <c r="T207" s="102"/>
      <c r="U207" s="102"/>
      <c r="V207" s="102"/>
      <c r="W207" s="102"/>
      <c r="X207" s="102"/>
      <c r="Y207" s="102"/>
      <c r="Z207" s="102"/>
      <c r="AA207" s="102">
        <v>17200</v>
      </c>
      <c r="AB207" s="102">
        <v>3440</v>
      </c>
      <c r="AC207" s="102">
        <v>3440</v>
      </c>
      <c r="AD207" s="102">
        <v>3440</v>
      </c>
      <c r="AE207" s="102">
        <v>3440</v>
      </c>
      <c r="AF207" s="102">
        <v>3440</v>
      </c>
      <c r="AG207" s="102"/>
      <c r="AH207" s="138"/>
      <c r="AI207" s="138"/>
      <c r="AJ207" s="102">
        <f t="shared" si="30"/>
        <v>17200</v>
      </c>
      <c r="AK207" s="103">
        <f t="shared" si="29"/>
        <v>0</v>
      </c>
    </row>
    <row r="208" spans="1:37" ht="15.75" hidden="1" customHeight="1">
      <c r="A208" s="135" t="s">
        <v>257</v>
      </c>
      <c r="B208" s="8" t="s">
        <v>31</v>
      </c>
      <c r="C208" s="8" t="s">
        <v>50</v>
      </c>
      <c r="D208" s="8" t="s">
        <v>33</v>
      </c>
      <c r="E208" s="8"/>
      <c r="F208" s="136">
        <v>42848</v>
      </c>
      <c r="G208" s="98"/>
      <c r="H208" s="98"/>
      <c r="I208" s="98"/>
      <c r="J208" s="98"/>
      <c r="K208" s="98"/>
      <c r="L208" s="98"/>
      <c r="M208" s="98"/>
      <c r="N208" s="98"/>
      <c r="O208" s="102"/>
      <c r="P208" s="98"/>
      <c r="Q208" s="102"/>
      <c r="R208" s="102"/>
      <c r="S208" s="102"/>
      <c r="T208" s="102"/>
      <c r="U208" s="102"/>
      <c r="V208" s="102"/>
      <c r="W208" s="102"/>
      <c r="X208" s="102"/>
      <c r="Y208" s="102"/>
      <c r="Z208" s="102"/>
      <c r="AA208" s="102">
        <v>5000</v>
      </c>
      <c r="AB208" s="102">
        <v>5000</v>
      </c>
      <c r="AC208" s="102"/>
      <c r="AD208" s="102"/>
      <c r="AE208" s="102"/>
      <c r="AF208" s="102"/>
      <c r="AG208" s="102"/>
      <c r="AH208" s="138"/>
      <c r="AI208" s="138"/>
      <c r="AJ208" s="102">
        <f t="shared" si="30"/>
        <v>5000</v>
      </c>
      <c r="AK208" s="103">
        <f t="shared" si="29"/>
        <v>0</v>
      </c>
    </row>
    <row r="209" spans="1:37" ht="15.75" hidden="1" customHeight="1">
      <c r="A209" s="135" t="s">
        <v>258</v>
      </c>
      <c r="B209" s="8" t="s">
        <v>31</v>
      </c>
      <c r="C209" s="8" t="s">
        <v>32</v>
      </c>
      <c r="D209" s="8" t="s">
        <v>33</v>
      </c>
      <c r="E209" s="8"/>
      <c r="F209" s="136">
        <v>42848</v>
      </c>
      <c r="G209" s="98"/>
      <c r="H209" s="98"/>
      <c r="I209" s="98"/>
      <c r="J209" s="98"/>
      <c r="K209" s="98"/>
      <c r="L209" s="98"/>
      <c r="M209" s="98"/>
      <c r="N209" s="98"/>
      <c r="O209" s="102"/>
      <c r="P209" s="98"/>
      <c r="Q209" s="102"/>
      <c r="R209" s="102"/>
      <c r="S209" s="102"/>
      <c r="T209" s="102"/>
      <c r="U209" s="102"/>
      <c r="V209" s="102"/>
      <c r="W209" s="102"/>
      <c r="X209" s="102"/>
      <c r="Y209" s="102"/>
      <c r="Z209" s="102"/>
      <c r="AA209" s="102">
        <v>1440</v>
      </c>
      <c r="AB209" s="102">
        <v>480</v>
      </c>
      <c r="AC209" s="102"/>
      <c r="AD209" s="102">
        <v>480</v>
      </c>
      <c r="AE209" s="102"/>
      <c r="AF209" s="102">
        <v>480</v>
      </c>
      <c r="AG209" s="102"/>
      <c r="AH209" s="138"/>
      <c r="AI209" s="138"/>
      <c r="AJ209" s="102">
        <f t="shared" si="30"/>
        <v>1440</v>
      </c>
      <c r="AK209" s="103">
        <f t="shared" si="29"/>
        <v>0</v>
      </c>
    </row>
    <row r="210" spans="1:37" ht="15.75" hidden="1" customHeight="1">
      <c r="A210" s="135" t="s">
        <v>259</v>
      </c>
      <c r="B210" s="8" t="s">
        <v>31</v>
      </c>
      <c r="C210" s="8" t="s">
        <v>50</v>
      </c>
      <c r="D210" s="8" t="s">
        <v>33</v>
      </c>
      <c r="E210" s="8"/>
      <c r="F210" s="136">
        <v>42848</v>
      </c>
      <c r="G210" s="98"/>
      <c r="H210" s="98"/>
      <c r="I210" s="98"/>
      <c r="J210" s="98"/>
      <c r="K210" s="98"/>
      <c r="L210" s="98"/>
      <c r="M210" s="98"/>
      <c r="N210" s="98"/>
      <c r="O210" s="102"/>
      <c r="P210" s="98"/>
      <c r="Q210" s="102"/>
      <c r="R210" s="102"/>
      <c r="S210" s="102"/>
      <c r="T210" s="102"/>
      <c r="U210" s="102"/>
      <c r="V210" s="102"/>
      <c r="W210" s="102"/>
      <c r="X210" s="102"/>
      <c r="Y210" s="102"/>
      <c r="Z210" s="102"/>
      <c r="AA210" s="102">
        <v>11800</v>
      </c>
      <c r="AB210" s="102">
        <v>11800</v>
      </c>
      <c r="AC210" s="102"/>
      <c r="AD210" s="102"/>
      <c r="AE210" s="102"/>
      <c r="AF210" s="102"/>
      <c r="AG210" s="102"/>
      <c r="AH210" s="138"/>
      <c r="AI210" s="138"/>
      <c r="AJ210" s="102">
        <f t="shared" si="30"/>
        <v>11800</v>
      </c>
      <c r="AK210" s="103">
        <f t="shared" si="29"/>
        <v>0</v>
      </c>
    </row>
    <row r="211" spans="1:37" ht="15.75" hidden="1" customHeight="1">
      <c r="A211" s="135" t="s">
        <v>259</v>
      </c>
      <c r="B211" s="8" t="s">
        <v>37</v>
      </c>
      <c r="C211" s="129" t="s">
        <v>48</v>
      </c>
      <c r="D211" s="8" t="s">
        <v>33</v>
      </c>
      <c r="E211" s="95" t="s">
        <v>52</v>
      </c>
      <c r="F211" s="136">
        <v>42848</v>
      </c>
      <c r="G211" s="98"/>
      <c r="H211" s="98"/>
      <c r="I211" s="98"/>
      <c r="J211" s="98"/>
      <c r="K211" s="98"/>
      <c r="L211" s="98"/>
      <c r="M211" s="98"/>
      <c r="N211" s="98"/>
      <c r="O211" s="102"/>
      <c r="P211" s="98"/>
      <c r="Q211" s="102"/>
      <c r="R211" s="102"/>
      <c r="S211" s="102"/>
      <c r="T211" s="102"/>
      <c r="U211" s="102"/>
      <c r="V211" s="102"/>
      <c r="W211" s="102"/>
      <c r="X211" s="102"/>
      <c r="Y211" s="102"/>
      <c r="Z211" s="102"/>
      <c r="AA211" s="102">
        <v>7000</v>
      </c>
      <c r="AB211" s="102"/>
      <c r="AC211" s="102">
        <v>7000</v>
      </c>
      <c r="AD211" s="102"/>
      <c r="AE211" s="102"/>
      <c r="AF211" s="102"/>
      <c r="AG211" s="102"/>
      <c r="AH211" s="138"/>
      <c r="AI211" s="138"/>
      <c r="AJ211" s="102">
        <f t="shared" si="30"/>
        <v>7000</v>
      </c>
      <c r="AK211" s="103">
        <f t="shared" si="29"/>
        <v>0</v>
      </c>
    </row>
    <row r="212" spans="1:37" ht="15.75" hidden="1" customHeight="1">
      <c r="A212" s="135" t="s">
        <v>260</v>
      </c>
      <c r="B212" s="8" t="s">
        <v>31</v>
      </c>
      <c r="C212" s="8" t="s">
        <v>32</v>
      </c>
      <c r="D212" s="8" t="s">
        <v>33</v>
      </c>
      <c r="E212" s="8"/>
      <c r="F212" s="136">
        <v>42848</v>
      </c>
      <c r="G212" s="98"/>
      <c r="H212" s="98"/>
      <c r="I212" s="98"/>
      <c r="J212" s="98"/>
      <c r="K212" s="98"/>
      <c r="L212" s="98"/>
      <c r="M212" s="98"/>
      <c r="N212" s="98"/>
      <c r="O212" s="102"/>
      <c r="P212" s="98"/>
      <c r="Q212" s="102"/>
      <c r="R212" s="102"/>
      <c r="S212" s="102"/>
      <c r="T212" s="102"/>
      <c r="U212" s="102"/>
      <c r="V212" s="102"/>
      <c r="W212" s="102"/>
      <c r="X212" s="102"/>
      <c r="Y212" s="102"/>
      <c r="Z212" s="102"/>
      <c r="AA212" s="102">
        <v>4800</v>
      </c>
      <c r="AB212" s="102">
        <v>1600</v>
      </c>
      <c r="AC212" s="102">
        <v>1600</v>
      </c>
      <c r="AD212" s="102">
        <v>1600</v>
      </c>
      <c r="AE212" s="102"/>
      <c r="AF212" s="102"/>
      <c r="AG212" s="102"/>
      <c r="AH212" s="138"/>
      <c r="AI212" s="138"/>
      <c r="AJ212" s="102">
        <f t="shared" si="30"/>
        <v>4800</v>
      </c>
      <c r="AK212" s="103">
        <f t="shared" si="29"/>
        <v>0</v>
      </c>
    </row>
    <row r="213" spans="1:37" ht="15.75" hidden="1" customHeight="1">
      <c r="A213" s="140"/>
      <c r="B213" s="8"/>
      <c r="C213" s="8"/>
      <c r="D213" s="8"/>
      <c r="E213" s="8"/>
      <c r="F213" s="136"/>
      <c r="G213" s="98"/>
      <c r="H213" s="98"/>
      <c r="I213" s="98"/>
      <c r="J213" s="98"/>
      <c r="K213" s="98"/>
      <c r="L213" s="98"/>
      <c r="M213" s="98"/>
      <c r="N213" s="98"/>
      <c r="O213" s="102"/>
      <c r="P213" s="98"/>
      <c r="Q213" s="102"/>
      <c r="R213" s="102"/>
      <c r="S213" s="102"/>
      <c r="T213" s="102"/>
      <c r="U213" s="102"/>
      <c r="V213" s="102"/>
      <c r="W213" s="102"/>
      <c r="X213" s="102"/>
      <c r="Y213" s="102"/>
      <c r="Z213" s="102"/>
      <c r="AA213" s="102"/>
      <c r="AB213" s="138"/>
      <c r="AC213" s="138"/>
      <c r="AD213" s="138"/>
      <c r="AE213" s="138"/>
      <c r="AF213" s="138"/>
      <c r="AG213" s="138"/>
      <c r="AH213" s="138"/>
      <c r="AI213" s="138"/>
      <c r="AJ213" s="102">
        <f t="shared" si="30"/>
        <v>0</v>
      </c>
      <c r="AK213" s="103"/>
    </row>
    <row r="214" spans="1:37" ht="15.75" customHeight="1">
      <c r="A214" s="140"/>
      <c r="B214" s="8"/>
      <c r="C214" s="8"/>
      <c r="D214" s="8"/>
      <c r="E214" s="8"/>
      <c r="F214" s="136"/>
      <c r="G214" s="98"/>
      <c r="H214" s="98"/>
      <c r="I214" s="98"/>
      <c r="J214" s="98"/>
      <c r="K214" s="98"/>
      <c r="L214" s="98"/>
      <c r="M214" s="98"/>
      <c r="N214" s="98"/>
      <c r="O214" s="102"/>
      <c r="P214" s="98"/>
      <c r="Q214" s="102"/>
      <c r="R214" s="102"/>
      <c r="S214" s="102"/>
      <c r="T214" s="102"/>
      <c r="U214" s="102"/>
      <c r="V214" s="102"/>
      <c r="W214" s="102"/>
      <c r="X214" s="102"/>
      <c r="Y214" s="102"/>
      <c r="Z214" s="102"/>
      <c r="AA214" s="102"/>
      <c r="AB214" s="102"/>
      <c r="AC214" s="102"/>
      <c r="AD214" s="102"/>
      <c r="AE214" s="102"/>
      <c r="AF214" s="102"/>
      <c r="AG214" s="102"/>
      <c r="AH214" s="102"/>
      <c r="AI214" s="102"/>
      <c r="AJ214" s="102"/>
      <c r="AK214" s="103"/>
    </row>
    <row r="215" spans="1:37" ht="15.75" customHeight="1">
      <c r="A215" s="140"/>
      <c r="B215" s="8"/>
      <c r="C215" s="8"/>
      <c r="D215" s="8"/>
      <c r="E215" s="8"/>
      <c r="F215" s="136"/>
      <c r="G215" s="98"/>
      <c r="H215" s="98"/>
      <c r="I215" s="98"/>
      <c r="J215" s="98"/>
      <c r="K215" s="98"/>
      <c r="L215" s="98"/>
      <c r="M215" s="98"/>
      <c r="N215" s="98"/>
      <c r="O215" s="102"/>
      <c r="P215" s="98"/>
      <c r="Q215" s="102"/>
      <c r="R215" s="102"/>
      <c r="S215" s="102"/>
      <c r="T215" s="102"/>
      <c r="U215" s="102"/>
      <c r="V215" s="102"/>
      <c r="W215" s="102"/>
      <c r="X215" s="102"/>
      <c r="Y215" s="102"/>
      <c r="Z215" s="102"/>
      <c r="AA215" s="102"/>
      <c r="AB215" s="102"/>
      <c r="AC215" s="102"/>
      <c r="AD215" s="102"/>
      <c r="AE215" s="102"/>
      <c r="AF215" s="102"/>
      <c r="AG215" s="102"/>
      <c r="AH215" s="102"/>
      <c r="AI215" s="102"/>
      <c r="AJ215" s="102"/>
      <c r="AK215" s="103"/>
    </row>
    <row r="216" spans="1:37" ht="15.75" customHeight="1">
      <c r="A216" s="140"/>
      <c r="B216" s="8"/>
      <c r="C216" s="8"/>
      <c r="D216" s="8"/>
      <c r="E216" s="8"/>
      <c r="F216" s="101"/>
      <c r="G216" s="98"/>
      <c r="H216" s="98"/>
      <c r="I216" s="98"/>
      <c r="J216" s="98"/>
      <c r="K216" s="98"/>
      <c r="L216" s="98"/>
      <c r="M216" s="98"/>
      <c r="N216" s="98"/>
      <c r="O216" s="102"/>
      <c r="P216" s="98"/>
      <c r="Q216" s="102"/>
      <c r="R216" s="102"/>
      <c r="S216" s="102"/>
      <c r="T216" s="102"/>
      <c r="U216" s="102"/>
      <c r="V216" s="102"/>
      <c r="W216" s="102"/>
      <c r="X216" s="102"/>
      <c r="Y216" s="102"/>
      <c r="Z216" s="102"/>
      <c r="AA216" s="102"/>
      <c r="AB216" s="102"/>
      <c r="AC216" s="102"/>
      <c r="AD216" s="102"/>
      <c r="AE216" s="102"/>
      <c r="AF216" s="102"/>
      <c r="AG216" s="102"/>
      <c r="AH216" s="102"/>
      <c r="AI216" s="102"/>
      <c r="AJ216" s="102"/>
      <c r="AK216" s="103"/>
    </row>
    <row r="217" spans="1:37" ht="15.75" customHeight="1">
      <c r="A217" s="140"/>
      <c r="B217" s="8"/>
      <c r="C217" s="8"/>
      <c r="D217" s="8"/>
      <c r="E217" s="8"/>
      <c r="F217" s="101"/>
      <c r="G217" s="98"/>
      <c r="H217" s="98"/>
      <c r="I217" s="98"/>
      <c r="J217" s="98"/>
      <c r="K217" s="98"/>
      <c r="L217" s="98"/>
      <c r="M217" s="98"/>
      <c r="N217" s="98"/>
      <c r="O217" s="102"/>
      <c r="P217" s="98"/>
      <c r="Q217" s="102"/>
      <c r="R217" s="102"/>
      <c r="S217" s="102"/>
      <c r="T217" s="102"/>
      <c r="U217" s="102"/>
      <c r="V217" s="102"/>
      <c r="W217" s="102"/>
      <c r="X217" s="102"/>
      <c r="Y217" s="102"/>
      <c r="Z217" s="102"/>
      <c r="AA217" s="102"/>
      <c r="AB217" s="102"/>
      <c r="AC217" s="102"/>
      <c r="AD217" s="102"/>
      <c r="AE217" s="102"/>
      <c r="AF217" s="102"/>
      <c r="AG217" s="102"/>
      <c r="AH217" s="102"/>
      <c r="AI217" s="102"/>
      <c r="AJ217" s="102"/>
      <c r="AK217" s="103"/>
    </row>
    <row r="218" spans="1:37" ht="15.75" customHeight="1">
      <c r="A218" s="141" t="s">
        <v>243</v>
      </c>
      <c r="B218" s="141"/>
      <c r="C218" s="141"/>
      <c r="D218" s="141"/>
      <c r="E218" s="141"/>
      <c r="F218" s="142"/>
      <c r="G218" s="143">
        <f t="shared" ref="G218:AJ218" si="31">SUM(G6:G217)</f>
        <v>135828</v>
      </c>
      <c r="H218" s="143">
        <f t="shared" si="31"/>
        <v>8846456.4100000001</v>
      </c>
      <c r="I218" s="143">
        <f t="shared" si="31"/>
        <v>30935403.659999996</v>
      </c>
      <c r="J218" s="143">
        <f t="shared" si="31"/>
        <v>133274452.74000001</v>
      </c>
      <c r="K218" s="143">
        <f t="shared" si="31"/>
        <v>121444196.44</v>
      </c>
      <c r="L218" s="143">
        <f t="shared" si="31"/>
        <v>165313903.54999998</v>
      </c>
      <c r="M218" s="143">
        <f t="shared" si="31"/>
        <v>167504358.46000004</v>
      </c>
      <c r="N218" s="143">
        <f t="shared" si="31"/>
        <v>151268653.95000002</v>
      </c>
      <c r="O218" s="143">
        <f t="shared" si="31"/>
        <v>87449443.469999999</v>
      </c>
      <c r="P218" s="143">
        <f t="shared" si="31"/>
        <v>197038706.51999998</v>
      </c>
      <c r="Q218" s="143">
        <f t="shared" si="31"/>
        <v>975761.95973000058</v>
      </c>
      <c r="R218" s="143">
        <f t="shared" si="31"/>
        <v>1167029816.2500007</v>
      </c>
      <c r="S218" s="143">
        <f t="shared" si="31"/>
        <v>1167029.8162499999</v>
      </c>
      <c r="T218" s="143">
        <f t="shared" si="31"/>
        <v>2142791.7759799995</v>
      </c>
      <c r="U218" s="143">
        <f t="shared" si="31"/>
        <v>2697818.2279300005</v>
      </c>
      <c r="V218" s="143">
        <f t="shared" si="31"/>
        <v>906092</v>
      </c>
      <c r="W218" s="143">
        <f>SUM(W6:W217)</f>
        <v>3603910.2279299991</v>
      </c>
      <c r="X218" s="143">
        <f t="shared" si="31"/>
        <v>1460858.5079500002</v>
      </c>
      <c r="Y218" s="143">
        <f t="shared" si="31"/>
        <v>1329004.17047</v>
      </c>
      <c r="Z218" s="143">
        <f t="shared" si="31"/>
        <v>2485268.9082300006</v>
      </c>
      <c r="AA218" s="143">
        <f t="shared" si="31"/>
        <v>347036</v>
      </c>
      <c r="AB218" s="143">
        <f t="shared" si="31"/>
        <v>1381806.7422500001</v>
      </c>
      <c r="AC218" s="143">
        <f t="shared" si="31"/>
        <v>537978.09312999994</v>
      </c>
      <c r="AD218" s="143">
        <f t="shared" si="31"/>
        <v>332208.37312999996</v>
      </c>
      <c r="AE218" s="143">
        <f t="shared" si="31"/>
        <v>154043.37312999999</v>
      </c>
      <c r="AF218" s="143">
        <f t="shared" si="31"/>
        <v>426268</v>
      </c>
      <c r="AG218" s="143">
        <f t="shared" si="31"/>
        <v>0</v>
      </c>
      <c r="AH218" s="143">
        <f t="shared" si="31"/>
        <v>0</v>
      </c>
      <c r="AI218" s="143">
        <f t="shared" si="31"/>
        <v>0</v>
      </c>
      <c r="AJ218" s="143">
        <f t="shared" si="31"/>
        <v>2832304.58164</v>
      </c>
    </row>
    <row r="219" spans="1:37">
      <c r="A219" s="144"/>
      <c r="B219" s="144"/>
      <c r="C219" s="144"/>
      <c r="D219" s="144"/>
      <c r="E219" s="144"/>
      <c r="F219" s="145"/>
      <c r="G219" s="144"/>
      <c r="H219" s="144"/>
      <c r="I219" s="144"/>
      <c r="J219" s="144"/>
      <c r="K219" s="144"/>
      <c r="L219" s="144"/>
      <c r="M219" s="144"/>
      <c r="N219" s="144"/>
      <c r="O219" s="144"/>
      <c r="P219" s="144"/>
      <c r="Q219" s="144"/>
      <c r="R219" s="146"/>
    </row>
    <row r="220" spans="1:37">
      <c r="A220" s="149" t="s">
        <v>244</v>
      </c>
      <c r="B220" s="144"/>
      <c r="C220" s="144"/>
      <c r="D220" s="144"/>
      <c r="E220" s="144"/>
      <c r="F220" s="145" t="s">
        <v>751</v>
      </c>
      <c r="G220" s="150">
        <v>135828</v>
      </c>
      <c r="H220" s="150">
        <v>8846456.4100000001</v>
      </c>
      <c r="I220" s="150">
        <v>31044008.66</v>
      </c>
      <c r="J220" s="150">
        <v>133274452.74000002</v>
      </c>
      <c r="K220" s="150">
        <v>121444196.44</v>
      </c>
      <c r="L220" s="150">
        <v>165313903.56999996</v>
      </c>
      <c r="M220" s="150">
        <v>167504358.46000004</v>
      </c>
      <c r="N220" s="150">
        <v>151268653.95000002</v>
      </c>
      <c r="O220" s="151"/>
      <c r="P220" s="144"/>
      <c r="Q220" s="144"/>
      <c r="R220" s="146"/>
      <c r="Y220" s="103">
        <f>Y218-'[1]16'!Z205</f>
        <v>361995.87771999999</v>
      </c>
    </row>
    <row r="221" spans="1:37">
      <c r="A221" s="149" t="s">
        <v>752</v>
      </c>
      <c r="B221" s="144"/>
      <c r="C221" s="144"/>
      <c r="D221" s="144"/>
      <c r="E221" s="144"/>
      <c r="F221" s="145"/>
      <c r="G221" s="152">
        <f>G218-G220</f>
        <v>0</v>
      </c>
      <c r="H221" s="152">
        <f t="shared" ref="H221:N221" si="32">H218-H220</f>
        <v>0</v>
      </c>
      <c r="I221" s="152">
        <f>I218-I220</f>
        <v>-108605.00000000373</v>
      </c>
      <c r="J221" s="152">
        <f>J218-J220</f>
        <v>0</v>
      </c>
      <c r="K221" s="152">
        <f t="shared" si="32"/>
        <v>0</v>
      </c>
      <c r="L221" s="152">
        <f t="shared" si="32"/>
        <v>-1.9999980926513672E-2</v>
      </c>
      <c r="M221" s="152">
        <f t="shared" si="32"/>
        <v>0</v>
      </c>
      <c r="N221" s="152">
        <f t="shared" si="32"/>
        <v>0</v>
      </c>
      <c r="O221" s="152"/>
      <c r="P221" s="144"/>
      <c r="Q221" s="144"/>
      <c r="V221" s="94"/>
      <c r="Y221" s="103"/>
    </row>
    <row r="222" spans="1:37">
      <c r="A222" s="149" t="s">
        <v>753</v>
      </c>
      <c r="B222" s="144"/>
      <c r="C222" s="144"/>
      <c r="D222" s="144"/>
      <c r="E222" s="144"/>
      <c r="F222" s="145"/>
      <c r="G222" s="144"/>
      <c r="H222" s="144"/>
      <c r="I222" s="144"/>
      <c r="J222" s="144"/>
      <c r="K222" s="144"/>
      <c r="L222" s="144"/>
      <c r="M222" s="144"/>
      <c r="N222" s="144"/>
      <c r="O222" s="144"/>
      <c r="P222" s="144"/>
      <c r="Q222" s="144"/>
      <c r="R222" s="146"/>
    </row>
    <row r="223" spans="1:37">
      <c r="A223" s="153" t="s">
        <v>754</v>
      </c>
    </row>
    <row r="224" spans="1:37">
      <c r="V224" s="147">
        <f>178762+28969</f>
        <v>207731</v>
      </c>
      <c r="AC224" s="147">
        <f>170+7.5+1+9+25</f>
        <v>212.5</v>
      </c>
    </row>
    <row r="228" spans="1:36">
      <c r="A228" s="155" t="s">
        <v>755</v>
      </c>
      <c r="B228" s="155" t="s">
        <v>37</v>
      </c>
      <c r="C228" s="155"/>
      <c r="D228" s="155" t="s">
        <v>33</v>
      </c>
      <c r="E228" s="156" t="s">
        <v>756</v>
      </c>
      <c r="F228" s="157"/>
      <c r="G228" s="158" t="s">
        <v>35</v>
      </c>
      <c r="H228" s="158" t="s">
        <v>35</v>
      </c>
      <c r="I228" s="158" t="s">
        <v>35</v>
      </c>
      <c r="J228" s="158">
        <f>[1]איתנית!C12*1000</f>
        <v>0</v>
      </c>
      <c r="K228" s="158">
        <f>[1]איתנית!D12*1000</f>
        <v>19298214</v>
      </c>
      <c r="L228" s="158">
        <f>[1]איתנית!E12*1000</f>
        <v>28275105.5</v>
      </c>
      <c r="M228" s="158">
        <f>[1]איתנית!F12*1000</f>
        <v>34722879</v>
      </c>
      <c r="N228" s="158">
        <f>[1]איתנית!G12*1000</f>
        <v>18450000</v>
      </c>
      <c r="O228" s="158"/>
      <c r="P228" s="158">
        <f>[1]איתנית!H12*1000</f>
        <v>26599000</v>
      </c>
      <c r="Q228" s="158"/>
      <c r="R228" s="158">
        <f>[1]איתנית!I12*1000-199</f>
        <v>22654801</v>
      </c>
      <c r="S228" s="159"/>
      <c r="T228" s="160"/>
      <c r="U228" s="159"/>
      <c r="V228" s="160"/>
      <c r="W228" s="159"/>
      <c r="X228" s="159"/>
      <c r="Y228" s="159"/>
      <c r="Z228" s="159"/>
      <c r="AA228" s="159"/>
      <c r="AB228" s="160"/>
      <c r="AC228" s="160"/>
      <c r="AD228" s="160"/>
      <c r="AE228" s="160"/>
      <c r="AF228" s="160"/>
      <c r="AG228" s="160"/>
      <c r="AH228" s="160"/>
      <c r="AI228" s="160"/>
      <c r="AJ228" s="160"/>
    </row>
    <row r="229" spans="1:36">
      <c r="R229" s="147">
        <f>SUM(I228:R228)</f>
        <v>149999999.5</v>
      </c>
    </row>
  </sheetData>
  <autoFilter ref="A5:BF213">
    <filterColumn colId="1">
      <filters>
        <filter val="נוספות"/>
      </filters>
    </filterColumn>
    <filterColumn colId="2">
      <filters>
        <filter val="נוספות - חינוך והסברה"/>
      </filters>
    </filterColumn>
  </autoFilter>
  <mergeCells count="21">
    <mergeCell ref="AI3:AI5"/>
    <mergeCell ref="AJ3:AJ5"/>
    <mergeCell ref="AL40:AL45"/>
    <mergeCell ref="AC3:AC5"/>
    <mergeCell ref="AD3:AD5"/>
    <mergeCell ref="AE3:AE5"/>
    <mergeCell ref="AF3:AF5"/>
    <mergeCell ref="AG3:AG5"/>
    <mergeCell ref="AH3:AH5"/>
    <mergeCell ref="AB3:AB5"/>
    <mergeCell ref="Q3:Q5"/>
    <mergeCell ref="R3:R5"/>
    <mergeCell ref="S3:S5"/>
    <mergeCell ref="T3:T5"/>
    <mergeCell ref="U3:U5"/>
    <mergeCell ref="V3:V5"/>
    <mergeCell ref="W3:W5"/>
    <mergeCell ref="X3:X5"/>
    <mergeCell ref="Y3:Y5"/>
    <mergeCell ref="Z3:Z5"/>
    <mergeCell ref="AA3:AA5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6:P53"/>
  <sheetViews>
    <sheetView rightToLeft="1" tabSelected="1" topLeftCell="A14" zoomScale="80" zoomScaleNormal="80" workbookViewId="0">
      <pane ySplit="3" topLeftCell="A17" activePane="bottomLeft" state="frozen"/>
      <selection activeCell="A14" sqref="A14"/>
      <selection pane="bottomLeft" activeCell="C25" sqref="C25"/>
    </sheetView>
  </sheetViews>
  <sheetFormatPr defaultRowHeight="14.25" outlineLevelRow="1"/>
  <cols>
    <col min="1" max="1" width="3.25" bestFit="1" customWidth="1"/>
    <col min="2" max="2" width="30.75" bestFit="1" customWidth="1"/>
    <col min="3" max="3" width="17.875" customWidth="1"/>
  </cols>
  <sheetData>
    <row r="16" spans="1:3" ht="49.5" customHeight="1">
      <c r="A16" s="10"/>
      <c r="B16" s="4" t="s">
        <v>249</v>
      </c>
      <c r="C16" s="4" t="s">
        <v>248</v>
      </c>
    </row>
    <row r="17" spans="1:3">
      <c r="A17" s="10">
        <v>1</v>
      </c>
      <c r="B17" s="16" t="s">
        <v>71</v>
      </c>
      <c r="C17" s="5">
        <v>493245.64300000004</v>
      </c>
    </row>
    <row r="18" spans="1:3">
      <c r="A18" s="10">
        <v>2</v>
      </c>
      <c r="B18" s="16" t="s">
        <v>220</v>
      </c>
      <c r="C18" s="5">
        <v>432000</v>
      </c>
    </row>
    <row r="19" spans="1:3">
      <c r="A19" s="10">
        <v>3</v>
      </c>
      <c r="B19" s="16" t="s">
        <v>227</v>
      </c>
      <c r="C19" s="5">
        <v>380000</v>
      </c>
    </row>
    <row r="20" spans="1:3">
      <c r="A20" s="10">
        <v>4</v>
      </c>
      <c r="B20" s="16" t="s">
        <v>79</v>
      </c>
      <c r="C20" s="5">
        <v>377133.50949999999</v>
      </c>
    </row>
    <row r="21" spans="1:3">
      <c r="A21" s="10">
        <v>5</v>
      </c>
      <c r="B21" s="16" t="s">
        <v>698</v>
      </c>
      <c r="C21" s="5">
        <v>300722</v>
      </c>
    </row>
    <row r="22" spans="1:3">
      <c r="A22" s="10">
        <v>6</v>
      </c>
      <c r="B22" s="16" t="s">
        <v>129</v>
      </c>
      <c r="C22" s="5">
        <v>250000</v>
      </c>
    </row>
    <row r="23" spans="1:3">
      <c r="A23" s="88">
        <v>7</v>
      </c>
      <c r="B23" s="16" t="s">
        <v>127</v>
      </c>
      <c r="C23" s="87">
        <v>178672</v>
      </c>
    </row>
    <row r="24" spans="1:3">
      <c r="A24" s="88">
        <v>8</v>
      </c>
      <c r="B24" s="16" t="s">
        <v>44</v>
      </c>
      <c r="C24" s="5">
        <v>162914.97307000001</v>
      </c>
    </row>
    <row r="25" spans="1:3" ht="27.75" customHeight="1">
      <c r="A25" s="88">
        <v>9</v>
      </c>
      <c r="B25" s="86" t="s">
        <v>94</v>
      </c>
      <c r="C25" s="87">
        <v>109968.00406000001</v>
      </c>
    </row>
    <row r="26" spans="1:3">
      <c r="A26" s="88">
        <v>10</v>
      </c>
      <c r="B26" s="16" t="s">
        <v>39</v>
      </c>
      <c r="C26" s="5">
        <v>66637.19150999999</v>
      </c>
    </row>
    <row r="27" spans="1:3">
      <c r="A27" s="88">
        <v>11</v>
      </c>
      <c r="B27" s="16" t="s">
        <v>61</v>
      </c>
      <c r="C27" s="5">
        <v>57725.401859999998</v>
      </c>
    </row>
    <row r="28" spans="1:3">
      <c r="A28" s="88">
        <v>12</v>
      </c>
      <c r="B28" s="16" t="s">
        <v>77</v>
      </c>
      <c r="C28" s="5">
        <v>40000</v>
      </c>
    </row>
    <row r="29" spans="1:3">
      <c r="A29" s="88">
        <v>13</v>
      </c>
      <c r="B29" s="16" t="s">
        <v>52</v>
      </c>
      <c r="C29" s="87">
        <v>30715</v>
      </c>
    </row>
    <row r="30" spans="1:3">
      <c r="A30" s="88">
        <v>14</v>
      </c>
      <c r="B30" s="16" t="s">
        <v>46</v>
      </c>
      <c r="C30" s="5">
        <v>38185.383880000001</v>
      </c>
    </row>
    <row r="31" spans="1:3">
      <c r="A31" s="88">
        <v>15</v>
      </c>
      <c r="B31" s="16" t="s">
        <v>96</v>
      </c>
      <c r="C31" s="5">
        <v>34729.53383</v>
      </c>
    </row>
    <row r="32" spans="1:3" hidden="1" outlineLevel="1">
      <c r="A32" s="88">
        <v>16</v>
      </c>
      <c r="B32" s="161"/>
      <c r="C32" s="162"/>
    </row>
    <row r="33" spans="1:3" hidden="1" outlineLevel="1">
      <c r="A33" s="88">
        <v>17</v>
      </c>
      <c r="B33" s="161"/>
      <c r="C33" s="162"/>
    </row>
    <row r="34" spans="1:3" hidden="1" outlineLevel="1">
      <c r="A34" s="88">
        <v>18</v>
      </c>
      <c r="B34" s="16" t="s">
        <v>34</v>
      </c>
      <c r="C34" s="5">
        <v>144344.53311000002</v>
      </c>
    </row>
    <row r="35" spans="1:3" hidden="1" outlineLevel="1">
      <c r="A35" s="88">
        <v>19</v>
      </c>
      <c r="B35" s="16" t="s">
        <v>191</v>
      </c>
      <c r="C35" s="5">
        <v>143490.69075000001</v>
      </c>
    </row>
    <row r="36" spans="1:3" hidden="1" outlineLevel="1">
      <c r="A36" s="88">
        <v>20</v>
      </c>
      <c r="B36" s="16" t="s">
        <v>173</v>
      </c>
      <c r="C36" s="5">
        <v>36000</v>
      </c>
    </row>
    <row r="37" spans="1:3" hidden="1" outlineLevel="1">
      <c r="A37" s="88">
        <v>21</v>
      </c>
      <c r="B37" s="16" t="s">
        <v>175</v>
      </c>
      <c r="C37" s="5">
        <v>24750</v>
      </c>
    </row>
    <row r="38" spans="1:3" hidden="1" outlineLevel="1">
      <c r="A38" s="88">
        <v>22</v>
      </c>
      <c r="B38" s="16" t="s">
        <v>194</v>
      </c>
      <c r="C38" s="5">
        <v>22380.389210000001</v>
      </c>
    </row>
    <row r="39" spans="1:3" hidden="1" outlineLevel="1">
      <c r="A39" s="88">
        <v>23</v>
      </c>
      <c r="B39" s="16" t="s">
        <v>109</v>
      </c>
      <c r="C39" s="5">
        <v>21758.40842</v>
      </c>
    </row>
    <row r="40" spans="1:3" hidden="1" outlineLevel="1">
      <c r="A40" s="88">
        <v>24</v>
      </c>
      <c r="B40" s="16" t="s">
        <v>222</v>
      </c>
      <c r="C40" s="5">
        <v>21000</v>
      </c>
    </row>
    <row r="41" spans="1:3" hidden="1" outlineLevel="1">
      <c r="A41" s="88">
        <v>25</v>
      </c>
      <c r="B41" s="16" t="s">
        <v>188</v>
      </c>
      <c r="C41" s="5">
        <v>20000</v>
      </c>
    </row>
    <row r="42" spans="1:3" ht="17.25" hidden="1" customHeight="1" outlineLevel="1">
      <c r="A42" s="88">
        <v>26</v>
      </c>
      <c r="B42" s="16" t="s">
        <v>213</v>
      </c>
      <c r="C42" s="5">
        <v>20000</v>
      </c>
    </row>
    <row r="43" spans="1:3" hidden="1" outlineLevel="1">
      <c r="A43" s="88">
        <v>27</v>
      </c>
      <c r="B43" s="16" t="s">
        <v>91</v>
      </c>
      <c r="C43" s="5">
        <v>14390.172340000001</v>
      </c>
    </row>
    <row r="44" spans="1:3" hidden="1" outlineLevel="1">
      <c r="A44" s="88">
        <v>28</v>
      </c>
      <c r="B44" s="16" t="s">
        <v>106</v>
      </c>
      <c r="C44" s="5">
        <v>14156.74649</v>
      </c>
    </row>
    <row r="45" spans="1:3" hidden="1" outlineLevel="1">
      <c r="A45" s="88">
        <v>29</v>
      </c>
      <c r="B45" s="16" t="s">
        <v>217</v>
      </c>
      <c r="C45" s="5">
        <v>10500</v>
      </c>
    </row>
    <row r="46" spans="1:3" hidden="1" outlineLevel="1">
      <c r="A46" s="88">
        <v>30</v>
      </c>
      <c r="B46" s="16" t="s">
        <v>125</v>
      </c>
      <c r="C46" s="5">
        <v>8751.7936900000004</v>
      </c>
    </row>
    <row r="47" spans="1:3" hidden="1" outlineLevel="1">
      <c r="A47" s="88">
        <v>31</v>
      </c>
      <c r="B47" s="16" t="s">
        <v>161</v>
      </c>
      <c r="C47" s="5">
        <v>2959</v>
      </c>
    </row>
    <row r="48" spans="1:3" hidden="1" outlineLevel="1">
      <c r="A48" s="88">
        <v>32</v>
      </c>
      <c r="B48" s="16" t="s">
        <v>169</v>
      </c>
      <c r="C48" s="5">
        <v>2950</v>
      </c>
    </row>
    <row r="49" spans="1:3" hidden="1" outlineLevel="1">
      <c r="A49" s="88">
        <v>33</v>
      </c>
      <c r="B49" s="16" t="s">
        <v>699</v>
      </c>
      <c r="C49" s="87">
        <v>999</v>
      </c>
    </row>
    <row r="50" spans="1:3" hidden="1" outlineLevel="1">
      <c r="A50" s="88">
        <v>34</v>
      </c>
      <c r="B50" s="16" t="s">
        <v>124</v>
      </c>
      <c r="C50" s="5">
        <v>122.24135999999993</v>
      </c>
    </row>
    <row r="51" spans="1:3" collapsed="1">
      <c r="A51" s="88">
        <v>16</v>
      </c>
      <c r="B51" s="16" t="s">
        <v>757</v>
      </c>
      <c r="C51" s="87">
        <f>SUM(C34:C50)</f>
        <v>508552.97537</v>
      </c>
    </row>
    <row r="52" spans="1:3">
      <c r="A52" s="88"/>
      <c r="B52" s="16"/>
      <c r="C52" s="87"/>
    </row>
    <row r="53" spans="1:3" ht="15.75" thickBot="1">
      <c r="B53" s="6" t="s">
        <v>247</v>
      </c>
      <c r="C53" s="7">
        <f>SUM(C17:C50)</f>
        <v>3461201.6160800005</v>
      </c>
    </row>
  </sheetData>
  <autoFilter ref="B16:C16">
    <sortState ref="B17:Z50">
      <sortCondition descending="1" ref="C16"/>
    </sortState>
  </autoFilter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30"/>
  <sheetViews>
    <sheetView rightToLeft="1" workbookViewId="0">
      <selection sqref="A1:G58"/>
    </sheetView>
  </sheetViews>
  <sheetFormatPr defaultRowHeight="12.75"/>
  <cols>
    <col min="1" max="1" width="2.625" style="30" bestFit="1" customWidth="1"/>
    <col min="2" max="2" width="7" style="30" bestFit="1" customWidth="1"/>
    <col min="3" max="3" width="15.875" style="30" bestFit="1" customWidth="1"/>
    <col min="4" max="4" width="13.125" style="32" bestFit="1" customWidth="1"/>
    <col min="5" max="5" width="15.375" style="32" hidden="1" customWidth="1"/>
    <col min="6" max="6" width="17.5" style="32" hidden="1" customWidth="1"/>
    <col min="7" max="7" width="12.125" style="32" hidden="1" customWidth="1"/>
    <col min="8" max="16384" width="9" style="29"/>
  </cols>
  <sheetData>
    <row r="1" spans="1:7">
      <c r="A1" s="221" t="s">
        <v>553</v>
      </c>
      <c r="B1" s="222"/>
      <c r="C1" s="222"/>
      <c r="D1" s="222"/>
      <c r="E1" s="222"/>
      <c r="F1" s="222"/>
      <c r="G1" s="222"/>
    </row>
    <row r="2" spans="1:7">
      <c r="A2" s="223"/>
      <c r="B2" s="224"/>
      <c r="C2" s="224"/>
      <c r="D2" s="224"/>
      <c r="E2" s="224"/>
      <c r="F2" s="224"/>
      <c r="G2" s="224"/>
    </row>
    <row r="3" spans="1:7" ht="38.25">
      <c r="A3" s="31"/>
      <c r="B3" s="31" t="s">
        <v>552</v>
      </c>
      <c r="C3" s="31" t="s">
        <v>551</v>
      </c>
      <c r="D3" s="33" t="s">
        <v>550</v>
      </c>
      <c r="E3" s="33" t="s">
        <v>549</v>
      </c>
      <c r="F3" s="33" t="s">
        <v>548</v>
      </c>
      <c r="G3" s="34" t="s">
        <v>547</v>
      </c>
    </row>
    <row r="4" spans="1:7">
      <c r="A4" s="30">
        <v>4</v>
      </c>
      <c r="B4" s="30" t="s">
        <v>517</v>
      </c>
      <c r="C4" s="30" t="s">
        <v>543</v>
      </c>
      <c r="D4" s="32">
        <v>66226057</v>
      </c>
      <c r="E4" s="32">
        <v>22469592</v>
      </c>
      <c r="F4" s="32">
        <v>994381</v>
      </c>
      <c r="G4" s="32">
        <v>994381</v>
      </c>
    </row>
    <row r="5" spans="1:7">
      <c r="A5" s="30">
        <v>2</v>
      </c>
      <c r="B5" s="30" t="s">
        <v>517</v>
      </c>
      <c r="C5" s="30" t="s">
        <v>545</v>
      </c>
      <c r="D5" s="32">
        <v>54694821</v>
      </c>
      <c r="E5" s="32">
        <v>21452848</v>
      </c>
      <c r="F5" s="32">
        <v>18151993</v>
      </c>
      <c r="G5" s="32">
        <v>18151993</v>
      </c>
    </row>
    <row r="6" spans="1:7">
      <c r="A6" s="30">
        <v>37</v>
      </c>
      <c r="B6" s="30" t="s">
        <v>493</v>
      </c>
      <c r="C6" s="30" t="s">
        <v>509</v>
      </c>
      <c r="D6" s="32">
        <v>36288364</v>
      </c>
      <c r="E6" s="32">
        <v>0</v>
      </c>
      <c r="F6" s="32">
        <v>0</v>
      </c>
      <c r="G6" s="32">
        <v>0</v>
      </c>
    </row>
    <row r="7" spans="1:7">
      <c r="A7" s="30">
        <v>3</v>
      </c>
      <c r="B7" s="30" t="s">
        <v>517</v>
      </c>
      <c r="C7" s="30" t="s">
        <v>544</v>
      </c>
      <c r="D7" s="32">
        <v>28456295</v>
      </c>
      <c r="E7" s="32">
        <v>2859332</v>
      </c>
      <c r="F7" s="32">
        <v>0</v>
      </c>
      <c r="G7" s="32">
        <v>0</v>
      </c>
    </row>
    <row r="8" spans="1:7">
      <c r="A8" s="30">
        <v>33</v>
      </c>
      <c r="B8" s="30" t="s">
        <v>493</v>
      </c>
      <c r="C8" s="30" t="s">
        <v>513</v>
      </c>
      <c r="D8" s="32">
        <v>23908125</v>
      </c>
      <c r="E8" s="32">
        <v>0</v>
      </c>
      <c r="F8" s="32">
        <v>0</v>
      </c>
      <c r="G8" s="32">
        <v>0</v>
      </c>
    </row>
    <row r="9" spans="1:7">
      <c r="A9" s="30">
        <v>16</v>
      </c>
      <c r="B9" s="30" t="s">
        <v>517</v>
      </c>
      <c r="C9" s="30" t="s">
        <v>531</v>
      </c>
      <c r="D9" s="32">
        <v>18152666</v>
      </c>
      <c r="E9" s="32">
        <v>12720086</v>
      </c>
      <c r="F9" s="32">
        <v>1243159</v>
      </c>
      <c r="G9" s="32">
        <v>1243159</v>
      </c>
    </row>
    <row r="10" spans="1:7">
      <c r="A10" s="30">
        <v>7</v>
      </c>
      <c r="B10" s="30" t="s">
        <v>517</v>
      </c>
      <c r="C10" s="30" t="s">
        <v>540</v>
      </c>
      <c r="D10" s="32">
        <v>17922525</v>
      </c>
      <c r="E10" s="32">
        <v>5087535</v>
      </c>
      <c r="F10" s="32">
        <v>853148</v>
      </c>
      <c r="G10" s="32">
        <v>853148</v>
      </c>
    </row>
    <row r="11" spans="1:7">
      <c r="A11" s="30">
        <v>9</v>
      </c>
      <c r="B11" s="30" t="s">
        <v>517</v>
      </c>
      <c r="C11" s="30" t="s">
        <v>538</v>
      </c>
      <c r="D11" s="32">
        <v>13391517</v>
      </c>
      <c r="E11" s="32">
        <v>10578810</v>
      </c>
      <c r="F11" s="32">
        <v>0</v>
      </c>
      <c r="G11" s="32">
        <v>668710</v>
      </c>
    </row>
    <row r="12" spans="1:7">
      <c r="A12" s="30">
        <v>30</v>
      </c>
      <c r="B12" s="30" t="s">
        <v>517</v>
      </c>
      <c r="C12" s="30" t="s">
        <v>516</v>
      </c>
      <c r="D12" s="32">
        <v>11567996</v>
      </c>
      <c r="E12" s="32">
        <v>5001991</v>
      </c>
      <c r="F12" s="32">
        <v>3315396</v>
      </c>
      <c r="G12" s="32">
        <v>3315396</v>
      </c>
    </row>
    <row r="13" spans="1:7">
      <c r="A13" s="30">
        <v>43</v>
      </c>
      <c r="B13" s="30" t="s">
        <v>493</v>
      </c>
      <c r="C13" s="30" t="s">
        <v>503</v>
      </c>
      <c r="D13" s="32">
        <v>11302974</v>
      </c>
      <c r="E13" s="32">
        <v>0</v>
      </c>
      <c r="F13" s="32">
        <v>0</v>
      </c>
      <c r="G13" s="32">
        <v>0</v>
      </c>
    </row>
    <row r="14" spans="1:7">
      <c r="A14" s="30">
        <v>5</v>
      </c>
      <c r="B14" s="30" t="s">
        <v>493</v>
      </c>
      <c r="C14" s="30" t="s">
        <v>542</v>
      </c>
      <c r="D14" s="32">
        <v>10581437</v>
      </c>
      <c r="E14" s="32">
        <v>5503101</v>
      </c>
      <c r="F14" s="32">
        <v>590828</v>
      </c>
      <c r="G14" s="32">
        <v>590828</v>
      </c>
    </row>
    <row r="15" spans="1:7">
      <c r="A15" s="30">
        <v>32</v>
      </c>
      <c r="B15" s="30" t="s">
        <v>493</v>
      </c>
      <c r="C15" s="30" t="s">
        <v>514</v>
      </c>
      <c r="D15" s="32">
        <v>10264100</v>
      </c>
      <c r="E15" s="32">
        <v>0</v>
      </c>
      <c r="F15" s="32">
        <v>0</v>
      </c>
      <c r="G15" s="32">
        <v>0</v>
      </c>
    </row>
    <row r="16" spans="1:7">
      <c r="A16" s="30">
        <v>38</v>
      </c>
      <c r="B16" s="30" t="s">
        <v>493</v>
      </c>
      <c r="C16" s="30" t="s">
        <v>508</v>
      </c>
      <c r="D16" s="32">
        <v>10213337</v>
      </c>
      <c r="E16" s="32">
        <v>2843036</v>
      </c>
      <c r="F16" s="32">
        <v>1739552</v>
      </c>
      <c r="G16" s="32">
        <v>5839924</v>
      </c>
    </row>
    <row r="17" spans="1:7">
      <c r="A17" s="30">
        <v>12</v>
      </c>
      <c r="B17" s="30" t="s">
        <v>517</v>
      </c>
      <c r="C17" s="30" t="s">
        <v>535</v>
      </c>
      <c r="D17" s="32">
        <v>9556860</v>
      </c>
      <c r="E17" s="32">
        <v>6797560</v>
      </c>
      <c r="F17" s="32">
        <v>0</v>
      </c>
      <c r="G17" s="32">
        <v>963189</v>
      </c>
    </row>
    <row r="18" spans="1:7">
      <c r="A18" s="30">
        <v>14</v>
      </c>
      <c r="B18" s="30" t="s">
        <v>517</v>
      </c>
      <c r="C18" s="30" t="s">
        <v>533</v>
      </c>
      <c r="D18" s="32">
        <v>9358268</v>
      </c>
      <c r="E18" s="32">
        <v>1910732</v>
      </c>
      <c r="F18" s="32">
        <v>1853549</v>
      </c>
      <c r="G18" s="32">
        <v>1853549</v>
      </c>
    </row>
    <row r="19" spans="1:7">
      <c r="A19" s="30">
        <v>34</v>
      </c>
      <c r="B19" s="30" t="s">
        <v>493</v>
      </c>
      <c r="C19" s="30" t="s">
        <v>512</v>
      </c>
      <c r="D19" s="32">
        <v>9005613</v>
      </c>
      <c r="E19" s="32">
        <v>0</v>
      </c>
      <c r="F19" s="32">
        <v>0</v>
      </c>
      <c r="G19" s="32">
        <v>0</v>
      </c>
    </row>
    <row r="20" spans="1:7">
      <c r="A20" s="30">
        <v>17</v>
      </c>
      <c r="B20" s="30" t="s">
        <v>517</v>
      </c>
      <c r="C20" s="30" t="s">
        <v>530</v>
      </c>
      <c r="D20" s="32">
        <v>8646750</v>
      </c>
      <c r="E20" s="32">
        <v>1179318</v>
      </c>
      <c r="F20" s="32">
        <v>0</v>
      </c>
      <c r="G20" s="32">
        <v>0</v>
      </c>
    </row>
    <row r="21" spans="1:7">
      <c r="A21" s="30">
        <v>22</v>
      </c>
      <c r="B21" s="30" t="s">
        <v>517</v>
      </c>
      <c r="C21" s="30" t="s">
        <v>525</v>
      </c>
      <c r="D21" s="32">
        <v>8367739</v>
      </c>
      <c r="E21" s="32">
        <v>7494276</v>
      </c>
      <c r="F21" s="32">
        <v>0</v>
      </c>
      <c r="G21" s="32">
        <v>0</v>
      </c>
    </row>
    <row r="22" spans="1:7">
      <c r="A22" s="30">
        <v>6</v>
      </c>
      <c r="B22" s="30" t="s">
        <v>517</v>
      </c>
      <c r="C22" s="30" t="s">
        <v>541</v>
      </c>
      <c r="D22" s="32">
        <v>7591710</v>
      </c>
      <c r="E22" s="32">
        <v>2545302</v>
      </c>
      <c r="F22" s="32">
        <v>928391</v>
      </c>
      <c r="G22" s="32">
        <v>928391</v>
      </c>
    </row>
    <row r="23" spans="1:7">
      <c r="A23" s="30">
        <v>39</v>
      </c>
      <c r="B23" s="30" t="s">
        <v>493</v>
      </c>
      <c r="C23" s="30" t="s">
        <v>507</v>
      </c>
      <c r="D23" s="32">
        <v>7517285</v>
      </c>
      <c r="E23" s="32">
        <v>724207</v>
      </c>
      <c r="F23" s="32">
        <v>0</v>
      </c>
      <c r="G23" s="32">
        <v>57002</v>
      </c>
    </row>
    <row r="24" spans="1:7">
      <c r="A24" s="30">
        <v>11</v>
      </c>
      <c r="B24" s="30" t="s">
        <v>517</v>
      </c>
      <c r="C24" s="30" t="s">
        <v>536</v>
      </c>
      <c r="D24" s="32">
        <v>7399498</v>
      </c>
      <c r="E24" s="32">
        <v>4946074</v>
      </c>
      <c r="F24" s="32">
        <v>0</v>
      </c>
      <c r="G24" s="32">
        <v>0</v>
      </c>
    </row>
    <row r="25" spans="1:7">
      <c r="A25" s="30">
        <v>13</v>
      </c>
      <c r="B25" s="30" t="s">
        <v>517</v>
      </c>
      <c r="C25" s="30" t="s">
        <v>534</v>
      </c>
      <c r="D25" s="32">
        <v>7257041</v>
      </c>
      <c r="E25" s="32">
        <v>5357719</v>
      </c>
      <c r="F25" s="32">
        <v>413397</v>
      </c>
      <c r="G25" s="32">
        <v>413397</v>
      </c>
    </row>
    <row r="26" spans="1:7">
      <c r="A26" s="30">
        <v>45</v>
      </c>
      <c r="B26" s="30" t="s">
        <v>493</v>
      </c>
      <c r="C26" s="30" t="s">
        <v>501</v>
      </c>
      <c r="D26" s="32">
        <v>7158636</v>
      </c>
      <c r="E26" s="32">
        <v>404311</v>
      </c>
      <c r="F26" s="32">
        <v>960387</v>
      </c>
      <c r="G26" s="32">
        <v>1206717</v>
      </c>
    </row>
    <row r="27" spans="1:7">
      <c r="A27" s="30">
        <v>1</v>
      </c>
      <c r="B27" s="30" t="s">
        <v>517</v>
      </c>
      <c r="C27" s="30" t="s">
        <v>546</v>
      </c>
      <c r="D27" s="32">
        <v>6917171</v>
      </c>
      <c r="E27" s="32">
        <v>5498694</v>
      </c>
      <c r="F27" s="32">
        <v>557813</v>
      </c>
      <c r="G27" s="32">
        <v>557813</v>
      </c>
    </row>
    <row r="28" spans="1:7">
      <c r="A28" s="30">
        <v>52</v>
      </c>
      <c r="B28" s="30" t="s">
        <v>493</v>
      </c>
      <c r="C28" s="30" t="s">
        <v>494</v>
      </c>
      <c r="D28" s="32">
        <v>6797708</v>
      </c>
      <c r="E28" s="32">
        <v>912854</v>
      </c>
      <c r="F28" s="32">
        <v>0</v>
      </c>
      <c r="G28" s="32">
        <v>238813</v>
      </c>
    </row>
    <row r="29" spans="1:7">
      <c r="A29" s="30">
        <v>15</v>
      </c>
      <c r="B29" s="30" t="s">
        <v>517</v>
      </c>
      <c r="C29" s="30" t="s">
        <v>532</v>
      </c>
      <c r="D29" s="32">
        <v>6584388</v>
      </c>
      <c r="E29" s="32">
        <v>4244311</v>
      </c>
      <c r="F29" s="32">
        <v>356567</v>
      </c>
      <c r="G29" s="32">
        <v>356567</v>
      </c>
    </row>
    <row r="30" spans="1:7">
      <c r="A30" s="30">
        <v>19</v>
      </c>
      <c r="B30" s="30" t="s">
        <v>517</v>
      </c>
      <c r="C30" s="30" t="s">
        <v>528</v>
      </c>
      <c r="D30" s="32">
        <v>6011305</v>
      </c>
      <c r="E30" s="32">
        <v>4571232</v>
      </c>
      <c r="F30" s="32">
        <v>0</v>
      </c>
      <c r="G30" s="32">
        <v>0</v>
      </c>
    </row>
    <row r="31" spans="1:7">
      <c r="A31" s="30">
        <v>23</v>
      </c>
      <c r="B31" s="30" t="s">
        <v>517</v>
      </c>
      <c r="C31" s="30" t="s">
        <v>524</v>
      </c>
      <c r="D31" s="32">
        <v>5758754</v>
      </c>
      <c r="E31" s="32">
        <v>5442871</v>
      </c>
      <c r="F31" s="32">
        <v>0</v>
      </c>
      <c r="G31" s="32">
        <v>0</v>
      </c>
    </row>
    <row r="32" spans="1:7">
      <c r="A32" s="30">
        <v>24</v>
      </c>
      <c r="B32" s="30" t="s">
        <v>493</v>
      </c>
      <c r="C32" s="30" t="s">
        <v>523</v>
      </c>
      <c r="D32" s="32">
        <v>5627318</v>
      </c>
      <c r="E32" s="32">
        <v>5613818</v>
      </c>
      <c r="F32" s="32">
        <v>0</v>
      </c>
      <c r="G32" s="32">
        <v>0</v>
      </c>
    </row>
    <row r="33" spans="1:7">
      <c r="A33" s="30">
        <v>35</v>
      </c>
      <c r="B33" s="30" t="s">
        <v>493</v>
      </c>
      <c r="C33" s="30" t="s">
        <v>511</v>
      </c>
      <c r="D33" s="32">
        <v>4989843</v>
      </c>
      <c r="E33" s="32">
        <v>0</v>
      </c>
      <c r="F33" s="32">
        <v>0</v>
      </c>
      <c r="G33" s="32">
        <v>0</v>
      </c>
    </row>
    <row r="34" spans="1:7">
      <c r="A34" s="30">
        <v>40</v>
      </c>
      <c r="B34" s="30" t="s">
        <v>493</v>
      </c>
      <c r="C34" s="30" t="s">
        <v>506</v>
      </c>
      <c r="D34" s="32">
        <v>4642000</v>
      </c>
      <c r="E34" s="32">
        <v>0</v>
      </c>
      <c r="F34" s="32">
        <v>0</v>
      </c>
      <c r="G34" s="32">
        <v>0</v>
      </c>
    </row>
    <row r="35" spans="1:7">
      <c r="A35" s="30">
        <v>8</v>
      </c>
      <c r="B35" s="30" t="s">
        <v>517</v>
      </c>
      <c r="C35" s="30" t="s">
        <v>539</v>
      </c>
      <c r="D35" s="32">
        <v>4584900</v>
      </c>
      <c r="E35" s="32">
        <v>2696385</v>
      </c>
      <c r="F35" s="32">
        <v>0</v>
      </c>
      <c r="G35" s="32">
        <v>0</v>
      </c>
    </row>
    <row r="36" spans="1:7">
      <c r="A36" s="30">
        <v>20</v>
      </c>
      <c r="B36" s="30" t="s">
        <v>517</v>
      </c>
      <c r="C36" s="30" t="s">
        <v>527</v>
      </c>
      <c r="D36" s="32">
        <v>4289911</v>
      </c>
      <c r="E36" s="32">
        <v>2110497</v>
      </c>
      <c r="F36" s="32">
        <v>0</v>
      </c>
      <c r="G36" s="32">
        <v>0</v>
      </c>
    </row>
    <row r="37" spans="1:7">
      <c r="A37" s="30">
        <v>10</v>
      </c>
      <c r="B37" s="30" t="s">
        <v>517</v>
      </c>
      <c r="C37" s="30" t="s">
        <v>537</v>
      </c>
      <c r="D37" s="32">
        <v>4262052</v>
      </c>
      <c r="E37" s="32">
        <v>4171693</v>
      </c>
      <c r="F37" s="32">
        <v>0</v>
      </c>
      <c r="G37" s="32">
        <v>0</v>
      </c>
    </row>
    <row r="38" spans="1:7">
      <c r="A38" s="30">
        <v>36</v>
      </c>
      <c r="B38" s="30" t="s">
        <v>493</v>
      </c>
      <c r="C38" s="30" t="s">
        <v>510</v>
      </c>
      <c r="D38" s="32">
        <v>4176487</v>
      </c>
      <c r="E38" s="32">
        <v>60100</v>
      </c>
      <c r="F38" s="32">
        <v>532400</v>
      </c>
      <c r="G38" s="32">
        <v>1123055</v>
      </c>
    </row>
    <row r="39" spans="1:7">
      <c r="A39" s="30">
        <v>27</v>
      </c>
      <c r="B39" s="30" t="s">
        <v>517</v>
      </c>
      <c r="C39" s="30" t="s">
        <v>520</v>
      </c>
      <c r="D39" s="32">
        <v>4029806</v>
      </c>
      <c r="E39" s="32">
        <v>3171354</v>
      </c>
      <c r="F39" s="32">
        <v>0</v>
      </c>
      <c r="G39" s="32">
        <v>0</v>
      </c>
    </row>
    <row r="40" spans="1:7">
      <c r="A40" s="30">
        <v>49</v>
      </c>
      <c r="B40" s="30" t="s">
        <v>493</v>
      </c>
      <c r="C40" s="30" t="s">
        <v>497</v>
      </c>
      <c r="D40" s="32">
        <v>3665243</v>
      </c>
      <c r="E40" s="32">
        <v>0</v>
      </c>
      <c r="F40" s="32">
        <v>0</v>
      </c>
      <c r="G40" s="32">
        <v>592115</v>
      </c>
    </row>
    <row r="41" spans="1:7">
      <c r="A41" s="30">
        <v>29</v>
      </c>
      <c r="B41" s="30" t="s">
        <v>517</v>
      </c>
      <c r="C41" s="30" t="s">
        <v>518</v>
      </c>
      <c r="D41" s="32">
        <v>3161126</v>
      </c>
      <c r="E41" s="32">
        <v>2797156</v>
      </c>
      <c r="F41" s="32">
        <v>211253</v>
      </c>
      <c r="G41" s="32">
        <v>211253</v>
      </c>
    </row>
    <row r="42" spans="1:7">
      <c r="A42" s="30">
        <v>31</v>
      </c>
      <c r="B42" s="30" t="s">
        <v>493</v>
      </c>
      <c r="C42" s="30" t="s">
        <v>515</v>
      </c>
      <c r="D42" s="32">
        <v>3103372</v>
      </c>
      <c r="E42" s="32">
        <v>0</v>
      </c>
      <c r="F42" s="32">
        <v>0</v>
      </c>
      <c r="G42" s="32">
        <v>0</v>
      </c>
    </row>
    <row r="43" spans="1:7">
      <c r="A43" s="30">
        <v>21</v>
      </c>
      <c r="B43" s="30" t="s">
        <v>517</v>
      </c>
      <c r="C43" s="30" t="s">
        <v>526</v>
      </c>
      <c r="D43" s="32">
        <v>2943175</v>
      </c>
      <c r="E43" s="32">
        <v>2654033</v>
      </c>
      <c r="F43" s="32">
        <v>49705</v>
      </c>
      <c r="G43" s="32">
        <v>49705</v>
      </c>
    </row>
    <row r="44" spans="1:7">
      <c r="A44" s="30">
        <v>41</v>
      </c>
      <c r="B44" s="30" t="s">
        <v>493</v>
      </c>
      <c r="C44" s="30" t="s">
        <v>505</v>
      </c>
      <c r="D44" s="32">
        <v>2769830</v>
      </c>
      <c r="E44" s="32">
        <v>344335</v>
      </c>
      <c r="F44" s="32">
        <v>207549</v>
      </c>
      <c r="G44" s="32">
        <v>428499</v>
      </c>
    </row>
    <row r="45" spans="1:7">
      <c r="A45" s="30">
        <v>44</v>
      </c>
      <c r="B45" s="30" t="s">
        <v>493</v>
      </c>
      <c r="C45" s="30" t="s">
        <v>502</v>
      </c>
      <c r="D45" s="32">
        <v>2659557</v>
      </c>
      <c r="E45" s="32">
        <v>444083</v>
      </c>
      <c r="F45" s="32">
        <v>1452868</v>
      </c>
      <c r="G45" s="32">
        <v>1724668</v>
      </c>
    </row>
    <row r="46" spans="1:7">
      <c r="A46" s="30">
        <v>51</v>
      </c>
      <c r="B46" s="30" t="s">
        <v>493</v>
      </c>
      <c r="C46" s="30" t="s">
        <v>495</v>
      </c>
      <c r="D46" s="32">
        <v>1686794</v>
      </c>
      <c r="E46" s="32">
        <v>1256031</v>
      </c>
      <c r="F46" s="32">
        <v>0</v>
      </c>
      <c r="G46" s="32">
        <v>0</v>
      </c>
    </row>
    <row r="47" spans="1:7">
      <c r="A47" s="30">
        <v>25</v>
      </c>
      <c r="B47" s="30" t="s">
        <v>517</v>
      </c>
      <c r="C47" s="30" t="s">
        <v>522</v>
      </c>
      <c r="D47" s="32">
        <v>1587871</v>
      </c>
      <c r="E47" s="32">
        <v>374435</v>
      </c>
      <c r="F47" s="32">
        <v>183305</v>
      </c>
      <c r="G47" s="32">
        <v>488504</v>
      </c>
    </row>
    <row r="48" spans="1:7">
      <c r="A48" s="30">
        <v>48</v>
      </c>
      <c r="B48" s="30" t="s">
        <v>493</v>
      </c>
      <c r="C48" s="30" t="s">
        <v>498</v>
      </c>
      <c r="D48" s="32">
        <v>1436948</v>
      </c>
      <c r="E48" s="32">
        <v>765473</v>
      </c>
      <c r="F48" s="32">
        <v>390933</v>
      </c>
      <c r="G48" s="32">
        <v>507199</v>
      </c>
    </row>
    <row r="49" spans="1:7">
      <c r="A49" s="30">
        <v>18</v>
      </c>
      <c r="B49" s="30" t="s">
        <v>517</v>
      </c>
      <c r="C49" s="30" t="s">
        <v>529</v>
      </c>
      <c r="D49" s="32">
        <v>1383452</v>
      </c>
      <c r="E49" s="32">
        <v>1357088</v>
      </c>
      <c r="F49" s="32">
        <v>0</v>
      </c>
      <c r="G49" s="32">
        <v>0</v>
      </c>
    </row>
    <row r="50" spans="1:7">
      <c r="A50" s="30">
        <v>46</v>
      </c>
      <c r="B50" s="30" t="s">
        <v>493</v>
      </c>
      <c r="C50" s="30" t="s">
        <v>500</v>
      </c>
      <c r="D50" s="32">
        <v>1264924</v>
      </c>
      <c r="E50" s="32">
        <v>0</v>
      </c>
      <c r="F50" s="32">
        <v>0</v>
      </c>
      <c r="G50" s="32">
        <v>0</v>
      </c>
    </row>
    <row r="51" spans="1:7">
      <c r="A51" s="30">
        <v>26</v>
      </c>
      <c r="B51" s="30" t="s">
        <v>517</v>
      </c>
      <c r="C51" s="30" t="s">
        <v>521</v>
      </c>
      <c r="D51" s="32">
        <v>970388</v>
      </c>
      <c r="E51" s="32">
        <v>236235</v>
      </c>
      <c r="F51" s="32">
        <v>0</v>
      </c>
      <c r="G51" s="32">
        <v>0</v>
      </c>
    </row>
    <row r="52" spans="1:7">
      <c r="A52" s="30">
        <v>28</v>
      </c>
      <c r="B52" s="30" t="s">
        <v>517</v>
      </c>
      <c r="C52" s="30" t="s">
        <v>519</v>
      </c>
      <c r="D52" s="32">
        <v>699075</v>
      </c>
      <c r="E52" s="32">
        <v>509332</v>
      </c>
      <c r="F52" s="32">
        <v>0</v>
      </c>
      <c r="G52" s="32">
        <v>0</v>
      </c>
    </row>
    <row r="53" spans="1:7">
      <c r="A53" s="30">
        <v>53</v>
      </c>
      <c r="B53" s="30" t="s">
        <v>493</v>
      </c>
      <c r="C53" s="30" t="s">
        <v>492</v>
      </c>
      <c r="D53" s="32">
        <v>646121</v>
      </c>
      <c r="E53" s="32">
        <v>10240</v>
      </c>
      <c r="F53" s="32">
        <v>0</v>
      </c>
      <c r="G53" s="32">
        <v>0</v>
      </c>
    </row>
    <row r="54" spans="1:7">
      <c r="A54" s="30">
        <v>47</v>
      </c>
      <c r="B54" s="30" t="s">
        <v>493</v>
      </c>
      <c r="C54" s="30" t="s">
        <v>499</v>
      </c>
      <c r="D54" s="32">
        <v>627445</v>
      </c>
      <c r="E54" s="32">
        <v>510902</v>
      </c>
      <c r="F54" s="32">
        <v>0</v>
      </c>
      <c r="G54" s="32">
        <v>0</v>
      </c>
    </row>
    <row r="55" spans="1:7">
      <c r="A55" s="30">
        <v>42</v>
      </c>
      <c r="B55" s="30" t="s">
        <v>493</v>
      </c>
      <c r="C55" s="30" t="s">
        <v>504</v>
      </c>
      <c r="D55" s="32">
        <v>600602</v>
      </c>
      <c r="E55" s="32">
        <v>0</v>
      </c>
      <c r="F55" s="32">
        <v>0</v>
      </c>
      <c r="G55" s="32">
        <v>0</v>
      </c>
    </row>
    <row r="56" spans="1:7">
      <c r="A56" s="30">
        <v>50</v>
      </c>
      <c r="B56" s="30" t="s">
        <v>493</v>
      </c>
      <c r="C56" s="30" t="s">
        <v>496</v>
      </c>
      <c r="D56" s="32">
        <v>436728</v>
      </c>
      <c r="E56" s="32">
        <v>0</v>
      </c>
      <c r="F56" s="32">
        <v>0</v>
      </c>
      <c r="G56" s="32">
        <v>0</v>
      </c>
    </row>
    <row r="58" spans="1:7">
      <c r="C58" s="30" t="s">
        <v>261</v>
      </c>
      <c r="D58" s="32">
        <v>493143908</v>
      </c>
      <c r="E58" s="32">
        <v>169628982</v>
      </c>
      <c r="F58" s="32">
        <v>34986574</v>
      </c>
      <c r="G58" s="32">
        <v>43357975</v>
      </c>
    </row>
    <row r="59" spans="1:7">
      <c r="A59" s="29"/>
      <c r="B59" s="29"/>
      <c r="C59" s="29"/>
      <c r="D59" s="29"/>
      <c r="E59" s="29"/>
      <c r="F59" s="29"/>
      <c r="G59" s="29"/>
    </row>
    <row r="60" spans="1:7">
      <c r="A60" s="29"/>
      <c r="B60" s="29"/>
      <c r="C60" s="29"/>
      <c r="D60" s="29"/>
      <c r="E60" s="29"/>
      <c r="F60" s="29"/>
      <c r="G60" s="29"/>
    </row>
    <row r="61" spans="1:7">
      <c r="A61" s="29"/>
      <c r="B61" s="29"/>
      <c r="C61" s="29"/>
      <c r="D61" s="29"/>
      <c r="E61" s="29"/>
      <c r="F61" s="29"/>
      <c r="G61" s="29"/>
    </row>
    <row r="62" spans="1:7">
      <c r="A62" s="29"/>
      <c r="B62" s="29"/>
      <c r="C62" s="29"/>
      <c r="D62" s="29"/>
      <c r="E62" s="29"/>
      <c r="F62" s="29"/>
      <c r="G62" s="29"/>
    </row>
    <row r="63" spans="1:7">
      <c r="A63" s="29"/>
      <c r="B63" s="29"/>
      <c r="C63" s="29"/>
      <c r="D63" s="29"/>
      <c r="E63" s="29"/>
      <c r="F63" s="29"/>
      <c r="G63" s="29"/>
    </row>
    <row r="64" spans="1:7">
      <c r="A64" s="29"/>
      <c r="B64" s="29"/>
      <c r="C64" s="29"/>
      <c r="D64" s="29"/>
      <c r="E64" s="29"/>
      <c r="F64" s="29"/>
      <c r="G64" s="29"/>
    </row>
    <row r="65" spans="1:7">
      <c r="A65" s="29"/>
      <c r="B65" s="29"/>
      <c r="C65" s="29"/>
      <c r="D65" s="29"/>
      <c r="E65" s="29"/>
      <c r="F65" s="29"/>
      <c r="G65" s="29"/>
    </row>
    <row r="66" spans="1:7">
      <c r="A66" s="29"/>
      <c r="B66" s="29"/>
      <c r="C66" s="29"/>
      <c r="D66" s="29"/>
      <c r="E66" s="29"/>
      <c r="F66" s="29"/>
      <c r="G66" s="29"/>
    </row>
    <row r="67" spans="1:7">
      <c r="A67" s="29"/>
      <c r="B67" s="29"/>
      <c r="C67" s="29"/>
      <c r="D67" s="29"/>
      <c r="E67" s="29"/>
      <c r="F67" s="29"/>
      <c r="G67" s="29"/>
    </row>
    <row r="68" spans="1:7">
      <c r="A68" s="29"/>
      <c r="B68" s="29"/>
      <c r="C68" s="29"/>
      <c r="D68" s="29"/>
      <c r="E68" s="29"/>
      <c r="F68" s="29"/>
      <c r="G68" s="29"/>
    </row>
    <row r="69" spans="1:7">
      <c r="A69" s="29"/>
      <c r="B69" s="29"/>
      <c r="C69" s="29"/>
      <c r="D69" s="29"/>
      <c r="E69" s="29"/>
      <c r="F69" s="29"/>
      <c r="G69" s="29"/>
    </row>
    <row r="70" spans="1:7">
      <c r="A70" s="29"/>
      <c r="B70" s="29"/>
      <c r="C70" s="29"/>
      <c r="D70" s="29"/>
      <c r="E70" s="29"/>
      <c r="F70" s="29"/>
      <c r="G70" s="29"/>
    </row>
    <row r="71" spans="1:7">
      <c r="A71" s="29"/>
      <c r="B71" s="29"/>
      <c r="C71" s="29"/>
      <c r="D71" s="29"/>
      <c r="E71" s="29"/>
      <c r="F71" s="29"/>
      <c r="G71" s="29"/>
    </row>
    <row r="72" spans="1:7">
      <c r="A72" s="29"/>
      <c r="B72" s="29"/>
      <c r="C72" s="29"/>
      <c r="D72" s="29"/>
      <c r="E72" s="29"/>
      <c r="F72" s="29"/>
      <c r="G72" s="29"/>
    </row>
    <row r="73" spans="1:7">
      <c r="A73" s="29"/>
      <c r="B73" s="29"/>
      <c r="C73" s="29"/>
      <c r="D73" s="29"/>
      <c r="E73" s="29"/>
      <c r="F73" s="29"/>
      <c r="G73" s="29"/>
    </row>
    <row r="74" spans="1:7">
      <c r="A74" s="29"/>
      <c r="B74" s="29"/>
      <c r="C74" s="29"/>
      <c r="D74" s="29"/>
      <c r="E74" s="29"/>
      <c r="F74" s="29"/>
      <c r="G74" s="29"/>
    </row>
    <row r="75" spans="1:7">
      <c r="A75" s="29"/>
      <c r="B75" s="29"/>
      <c r="C75" s="29"/>
      <c r="D75" s="29"/>
      <c r="E75" s="29"/>
      <c r="F75" s="29"/>
      <c r="G75" s="29"/>
    </row>
    <row r="76" spans="1:7">
      <c r="A76" s="29"/>
      <c r="B76" s="29"/>
      <c r="C76" s="29"/>
      <c r="D76" s="29"/>
      <c r="E76" s="29"/>
      <c r="F76" s="29"/>
      <c r="G76" s="29"/>
    </row>
    <row r="77" spans="1:7">
      <c r="A77" s="29"/>
      <c r="B77" s="29"/>
      <c r="C77" s="29"/>
      <c r="D77" s="29"/>
      <c r="E77" s="29"/>
      <c r="F77" s="29"/>
      <c r="G77" s="29"/>
    </row>
    <row r="78" spans="1:7">
      <c r="A78" s="29"/>
      <c r="B78" s="29"/>
      <c r="C78" s="29"/>
      <c r="D78" s="29"/>
      <c r="E78" s="29"/>
      <c r="F78" s="29"/>
      <c r="G78" s="29"/>
    </row>
    <row r="79" spans="1:7">
      <c r="A79" s="29"/>
      <c r="B79" s="29"/>
      <c r="C79" s="29"/>
      <c r="D79" s="29"/>
      <c r="E79" s="29"/>
      <c r="F79" s="29"/>
      <c r="G79" s="29"/>
    </row>
    <row r="80" spans="1:7">
      <c r="A80" s="29"/>
      <c r="B80" s="29"/>
      <c r="C80" s="29"/>
      <c r="D80" s="29"/>
      <c r="E80" s="29"/>
      <c r="F80" s="29"/>
      <c r="G80" s="29"/>
    </row>
    <row r="81" spans="1:7">
      <c r="A81" s="29"/>
      <c r="B81" s="29"/>
      <c r="C81" s="29"/>
      <c r="D81" s="29"/>
      <c r="E81" s="29"/>
      <c r="F81" s="29"/>
      <c r="G81" s="29"/>
    </row>
    <row r="82" spans="1:7">
      <c r="A82" s="29"/>
      <c r="B82" s="29"/>
      <c r="C82" s="29"/>
      <c r="D82" s="29"/>
      <c r="E82" s="29"/>
      <c r="F82" s="29"/>
      <c r="G82" s="29"/>
    </row>
    <row r="83" spans="1:7">
      <c r="A83" s="29"/>
      <c r="B83" s="29"/>
      <c r="C83" s="29"/>
      <c r="D83" s="29"/>
      <c r="E83" s="29"/>
      <c r="F83" s="29"/>
      <c r="G83" s="29"/>
    </row>
    <row r="84" spans="1:7">
      <c r="A84" s="29"/>
      <c r="B84" s="29"/>
      <c r="C84" s="29"/>
      <c r="D84" s="29"/>
      <c r="E84" s="29"/>
      <c r="F84" s="29"/>
      <c r="G84" s="29"/>
    </row>
    <row r="85" spans="1:7">
      <c r="A85" s="29"/>
      <c r="B85" s="29"/>
      <c r="C85" s="29"/>
      <c r="D85" s="29"/>
      <c r="E85" s="29"/>
      <c r="F85" s="29"/>
      <c r="G85" s="29"/>
    </row>
    <row r="86" spans="1:7">
      <c r="A86" s="29"/>
      <c r="B86" s="29"/>
      <c r="C86" s="29"/>
      <c r="D86" s="29"/>
      <c r="E86" s="29"/>
      <c r="F86" s="29"/>
      <c r="G86" s="29"/>
    </row>
    <row r="87" spans="1:7">
      <c r="A87" s="29"/>
      <c r="B87" s="29"/>
      <c r="C87" s="29"/>
      <c r="D87" s="29"/>
      <c r="E87" s="29"/>
      <c r="F87" s="29"/>
      <c r="G87" s="29"/>
    </row>
    <row r="88" spans="1:7">
      <c r="A88" s="29"/>
      <c r="B88" s="29"/>
      <c r="C88" s="29"/>
      <c r="D88" s="29"/>
      <c r="E88" s="29"/>
      <c r="F88" s="29"/>
      <c r="G88" s="29"/>
    </row>
    <row r="89" spans="1:7">
      <c r="A89" s="29"/>
      <c r="B89" s="29"/>
      <c r="C89" s="29"/>
      <c r="D89" s="29"/>
      <c r="E89" s="29"/>
      <c r="F89" s="29"/>
      <c r="G89" s="29"/>
    </row>
    <row r="90" spans="1:7">
      <c r="A90" s="29"/>
      <c r="B90" s="29"/>
      <c r="C90" s="29"/>
      <c r="D90" s="29"/>
      <c r="E90" s="29"/>
      <c r="F90" s="29"/>
      <c r="G90" s="29"/>
    </row>
    <row r="91" spans="1:7">
      <c r="A91" s="29"/>
      <c r="B91" s="29"/>
      <c r="C91" s="29"/>
      <c r="D91" s="29"/>
      <c r="E91" s="29"/>
      <c r="F91" s="29"/>
      <c r="G91" s="29"/>
    </row>
    <row r="92" spans="1:7">
      <c r="A92" s="29"/>
      <c r="B92" s="29"/>
      <c r="C92" s="29"/>
      <c r="D92" s="29"/>
      <c r="E92" s="29"/>
      <c r="F92" s="29"/>
      <c r="G92" s="29"/>
    </row>
    <row r="93" spans="1:7">
      <c r="A93" s="29"/>
      <c r="B93" s="29"/>
      <c r="C93" s="29"/>
      <c r="D93" s="29"/>
      <c r="E93" s="29"/>
      <c r="F93" s="29"/>
      <c r="G93" s="29"/>
    </row>
    <row r="94" spans="1:7">
      <c r="A94" s="29"/>
      <c r="B94" s="29"/>
      <c r="C94" s="29"/>
      <c r="D94" s="29"/>
      <c r="E94" s="29"/>
      <c r="F94" s="29"/>
      <c r="G94" s="29"/>
    </row>
    <row r="95" spans="1:7">
      <c r="A95" s="29"/>
      <c r="B95" s="29"/>
      <c r="C95" s="29"/>
      <c r="D95" s="29"/>
      <c r="E95" s="29"/>
      <c r="F95" s="29"/>
      <c r="G95" s="29"/>
    </row>
    <row r="96" spans="1:7">
      <c r="A96" s="29"/>
      <c r="B96" s="29"/>
      <c r="C96" s="29"/>
      <c r="D96" s="29"/>
      <c r="E96" s="29"/>
      <c r="F96" s="29"/>
      <c r="G96" s="29"/>
    </row>
    <row r="97" spans="1:7">
      <c r="A97" s="29"/>
      <c r="B97" s="29"/>
      <c r="C97" s="29"/>
      <c r="D97" s="29"/>
      <c r="E97" s="29"/>
      <c r="F97" s="29"/>
      <c r="G97" s="29"/>
    </row>
    <row r="98" spans="1:7">
      <c r="A98" s="29"/>
      <c r="B98" s="29"/>
      <c r="C98" s="29"/>
      <c r="D98" s="29"/>
      <c r="E98" s="29"/>
      <c r="F98" s="29"/>
      <c r="G98" s="29"/>
    </row>
    <row r="99" spans="1:7">
      <c r="A99" s="29"/>
      <c r="B99" s="29"/>
      <c r="C99" s="29"/>
      <c r="D99" s="29"/>
      <c r="E99" s="29"/>
      <c r="F99" s="29"/>
      <c r="G99" s="29"/>
    </row>
    <row r="100" spans="1:7">
      <c r="A100" s="29"/>
      <c r="B100" s="29"/>
      <c r="C100" s="29"/>
      <c r="D100" s="29"/>
      <c r="E100" s="29"/>
      <c r="F100" s="29"/>
      <c r="G100" s="29"/>
    </row>
    <row r="101" spans="1:7">
      <c r="A101" s="29"/>
      <c r="B101" s="29"/>
      <c r="C101" s="29"/>
      <c r="D101" s="29"/>
      <c r="E101" s="29"/>
      <c r="F101" s="29"/>
      <c r="G101" s="29"/>
    </row>
    <row r="102" spans="1:7">
      <c r="A102" s="29"/>
      <c r="B102" s="29"/>
      <c r="C102" s="29"/>
      <c r="D102" s="29"/>
      <c r="E102" s="29"/>
      <c r="F102" s="29"/>
      <c r="G102" s="29"/>
    </row>
    <row r="103" spans="1:7">
      <c r="A103" s="29"/>
      <c r="B103" s="29"/>
      <c r="C103" s="29"/>
      <c r="D103" s="29"/>
      <c r="E103" s="29"/>
      <c r="F103" s="29"/>
      <c r="G103" s="29"/>
    </row>
    <row r="104" spans="1:7">
      <c r="A104" s="29"/>
      <c r="B104" s="29"/>
      <c r="C104" s="29"/>
      <c r="D104" s="29"/>
      <c r="E104" s="29"/>
      <c r="F104" s="29"/>
      <c r="G104" s="29"/>
    </row>
    <row r="105" spans="1:7">
      <c r="A105" s="29"/>
      <c r="B105" s="29"/>
      <c r="C105" s="29"/>
      <c r="D105" s="29"/>
      <c r="E105" s="29"/>
      <c r="F105" s="29"/>
      <c r="G105" s="29"/>
    </row>
    <row r="106" spans="1:7">
      <c r="A106" s="29"/>
      <c r="B106" s="29"/>
      <c r="C106" s="29"/>
      <c r="D106" s="29"/>
      <c r="E106" s="29"/>
      <c r="F106" s="29"/>
      <c r="G106" s="29"/>
    </row>
    <row r="107" spans="1:7">
      <c r="A107" s="29"/>
      <c r="B107" s="29"/>
      <c r="C107" s="29"/>
      <c r="D107" s="29"/>
      <c r="E107" s="29"/>
      <c r="F107" s="29"/>
      <c r="G107" s="29"/>
    </row>
    <row r="108" spans="1:7">
      <c r="A108" s="29"/>
      <c r="B108" s="29"/>
      <c r="C108" s="29"/>
      <c r="D108" s="29"/>
      <c r="E108" s="29"/>
      <c r="F108" s="29"/>
      <c r="G108" s="29"/>
    </row>
    <row r="109" spans="1:7">
      <c r="A109" s="29"/>
      <c r="B109" s="29"/>
      <c r="C109" s="29"/>
      <c r="D109" s="29"/>
      <c r="E109" s="29"/>
      <c r="F109" s="29"/>
      <c r="G109" s="29"/>
    </row>
    <row r="110" spans="1:7">
      <c r="A110" s="29"/>
      <c r="B110" s="29"/>
      <c r="C110" s="29"/>
      <c r="D110" s="29"/>
      <c r="E110" s="29"/>
      <c r="F110" s="29"/>
      <c r="G110" s="29"/>
    </row>
    <row r="111" spans="1:7">
      <c r="A111" s="29"/>
      <c r="B111" s="29"/>
      <c r="C111" s="29"/>
      <c r="D111" s="29"/>
      <c r="E111" s="29"/>
      <c r="F111" s="29"/>
      <c r="G111" s="29"/>
    </row>
    <row r="112" spans="1:7">
      <c r="A112" s="29"/>
      <c r="B112" s="29"/>
      <c r="C112" s="29"/>
      <c r="D112" s="29"/>
      <c r="E112" s="29"/>
      <c r="F112" s="29"/>
      <c r="G112" s="29"/>
    </row>
    <row r="113" spans="1:7">
      <c r="A113" s="29"/>
      <c r="B113" s="29"/>
      <c r="C113" s="29"/>
      <c r="D113" s="29"/>
      <c r="E113" s="29"/>
      <c r="F113" s="29"/>
      <c r="G113" s="29"/>
    </row>
    <row r="114" spans="1:7">
      <c r="A114" s="29"/>
      <c r="B114" s="29"/>
      <c r="C114" s="29"/>
      <c r="D114" s="29"/>
      <c r="E114" s="29"/>
      <c r="F114" s="29"/>
      <c r="G114" s="29"/>
    </row>
    <row r="115" spans="1:7">
      <c r="A115" s="29"/>
      <c r="B115" s="29"/>
      <c r="C115" s="29"/>
      <c r="D115" s="29"/>
      <c r="E115" s="29"/>
      <c r="F115" s="29"/>
      <c r="G115" s="29"/>
    </row>
    <row r="116" spans="1:7">
      <c r="A116" s="29"/>
      <c r="B116" s="29"/>
      <c r="C116" s="29"/>
      <c r="D116" s="29"/>
      <c r="E116" s="29"/>
      <c r="F116" s="29"/>
      <c r="G116" s="29"/>
    </row>
    <row r="117" spans="1:7">
      <c r="A117" s="29"/>
      <c r="B117" s="29"/>
      <c r="C117" s="29"/>
      <c r="D117" s="29"/>
      <c r="E117" s="29"/>
      <c r="F117" s="29"/>
      <c r="G117" s="29"/>
    </row>
    <row r="118" spans="1:7">
      <c r="A118" s="29"/>
      <c r="B118" s="29"/>
      <c r="C118" s="29"/>
      <c r="D118" s="29"/>
      <c r="E118" s="29"/>
      <c r="F118" s="29"/>
      <c r="G118" s="29"/>
    </row>
    <row r="119" spans="1:7">
      <c r="A119" s="29"/>
      <c r="B119" s="29"/>
      <c r="C119" s="29"/>
      <c r="D119" s="29"/>
      <c r="E119" s="29"/>
      <c r="F119" s="29"/>
      <c r="G119" s="29"/>
    </row>
    <row r="120" spans="1:7">
      <c r="A120" s="29"/>
      <c r="B120" s="29"/>
      <c r="C120" s="29"/>
      <c r="D120" s="29"/>
      <c r="E120" s="29"/>
      <c r="F120" s="29"/>
      <c r="G120" s="29"/>
    </row>
    <row r="121" spans="1:7">
      <c r="A121" s="29"/>
      <c r="B121" s="29"/>
      <c r="C121" s="29"/>
      <c r="D121" s="29"/>
      <c r="E121" s="29"/>
      <c r="F121" s="29"/>
      <c r="G121" s="29"/>
    </row>
    <row r="122" spans="1:7">
      <c r="A122" s="29"/>
      <c r="B122" s="29"/>
      <c r="C122" s="29"/>
      <c r="D122" s="29"/>
      <c r="E122" s="29"/>
      <c r="F122" s="29"/>
      <c r="G122" s="29"/>
    </row>
    <row r="123" spans="1:7">
      <c r="A123" s="29"/>
      <c r="B123" s="29"/>
      <c r="C123" s="29"/>
      <c r="D123" s="29"/>
      <c r="E123" s="29"/>
      <c r="F123" s="29"/>
      <c r="G123" s="29"/>
    </row>
    <row r="124" spans="1:7">
      <c r="A124" s="29"/>
      <c r="B124" s="29"/>
      <c r="C124" s="29"/>
      <c r="D124" s="29"/>
      <c r="E124" s="29"/>
      <c r="F124" s="29"/>
      <c r="G124" s="29"/>
    </row>
    <row r="125" spans="1:7">
      <c r="A125" s="29"/>
      <c r="B125" s="29"/>
      <c r="C125" s="29"/>
      <c r="D125" s="29"/>
      <c r="E125" s="29"/>
      <c r="F125" s="29"/>
      <c r="G125" s="29"/>
    </row>
    <row r="126" spans="1:7">
      <c r="A126" s="29"/>
      <c r="B126" s="29"/>
      <c r="C126" s="29"/>
      <c r="D126" s="29"/>
      <c r="E126" s="29"/>
      <c r="F126" s="29"/>
      <c r="G126" s="29"/>
    </row>
    <row r="127" spans="1:7">
      <c r="A127" s="29"/>
      <c r="B127" s="29"/>
      <c r="C127" s="29"/>
      <c r="D127" s="29"/>
      <c r="E127" s="29"/>
      <c r="F127" s="29"/>
      <c r="G127" s="29"/>
    </row>
    <row r="128" spans="1:7">
      <c r="A128" s="29"/>
      <c r="B128" s="29"/>
      <c r="C128" s="29"/>
      <c r="D128" s="29"/>
      <c r="E128" s="29"/>
      <c r="F128" s="29"/>
      <c r="G128" s="29"/>
    </row>
    <row r="129" spans="1:7">
      <c r="A129" s="29"/>
      <c r="B129" s="29"/>
      <c r="C129" s="29"/>
      <c r="D129" s="29"/>
      <c r="E129" s="29"/>
      <c r="F129" s="29"/>
      <c r="G129" s="29"/>
    </row>
    <row r="130" spans="1:7">
      <c r="A130" s="29"/>
      <c r="B130" s="29"/>
      <c r="C130" s="29"/>
      <c r="D130" s="29"/>
      <c r="E130" s="29"/>
      <c r="F130" s="29"/>
      <c r="G130" s="29"/>
    </row>
    <row r="131" spans="1:7">
      <c r="A131" s="29"/>
      <c r="B131" s="29"/>
      <c r="C131" s="29"/>
      <c r="D131" s="29"/>
      <c r="E131" s="29"/>
      <c r="F131" s="29"/>
      <c r="G131" s="29"/>
    </row>
    <row r="132" spans="1:7">
      <c r="A132" s="29"/>
      <c r="B132" s="29"/>
      <c r="C132" s="29"/>
      <c r="D132" s="29"/>
      <c r="E132" s="29"/>
      <c r="F132" s="29"/>
      <c r="G132" s="29"/>
    </row>
    <row r="133" spans="1:7">
      <c r="A133" s="29"/>
      <c r="B133" s="29"/>
      <c r="C133" s="29"/>
      <c r="D133" s="29"/>
      <c r="E133" s="29"/>
      <c r="F133" s="29"/>
      <c r="G133" s="29"/>
    </row>
    <row r="134" spans="1:7">
      <c r="A134" s="29"/>
      <c r="B134" s="29"/>
      <c r="C134" s="29"/>
      <c r="D134" s="29"/>
      <c r="E134" s="29"/>
      <c r="F134" s="29"/>
      <c r="G134" s="29"/>
    </row>
    <row r="135" spans="1:7">
      <c r="A135" s="29"/>
      <c r="B135" s="29"/>
      <c r="C135" s="29"/>
      <c r="D135" s="29"/>
      <c r="E135" s="29"/>
      <c r="F135" s="29"/>
      <c r="G135" s="29"/>
    </row>
    <row r="136" spans="1:7">
      <c r="A136" s="29"/>
      <c r="B136" s="29"/>
      <c r="C136" s="29"/>
      <c r="D136" s="29"/>
      <c r="E136" s="29"/>
      <c r="F136" s="29"/>
      <c r="G136" s="29"/>
    </row>
    <row r="137" spans="1:7">
      <c r="A137" s="29"/>
      <c r="B137" s="29"/>
      <c r="C137" s="29"/>
      <c r="D137" s="29"/>
      <c r="E137" s="29"/>
      <c r="F137" s="29"/>
      <c r="G137" s="29"/>
    </row>
    <row r="138" spans="1:7">
      <c r="A138" s="29"/>
      <c r="B138" s="29"/>
      <c r="C138" s="29"/>
      <c r="D138" s="29"/>
      <c r="E138" s="29"/>
      <c r="F138" s="29"/>
      <c r="G138" s="29"/>
    </row>
    <row r="139" spans="1:7">
      <c r="A139" s="29"/>
      <c r="B139" s="29"/>
      <c r="C139" s="29"/>
      <c r="D139" s="29"/>
      <c r="E139" s="29"/>
      <c r="F139" s="29"/>
      <c r="G139" s="29"/>
    </row>
    <row r="140" spans="1:7">
      <c r="A140" s="29"/>
      <c r="B140" s="29"/>
      <c r="C140" s="29"/>
      <c r="D140" s="29"/>
      <c r="E140" s="29"/>
      <c r="F140" s="29"/>
      <c r="G140" s="29"/>
    </row>
    <row r="141" spans="1:7">
      <c r="A141" s="29"/>
      <c r="B141" s="29"/>
      <c r="C141" s="29"/>
      <c r="D141" s="29"/>
      <c r="E141" s="29"/>
      <c r="F141" s="29"/>
      <c r="G141" s="29"/>
    </row>
    <row r="142" spans="1:7">
      <c r="A142" s="29"/>
      <c r="B142" s="29"/>
      <c r="C142" s="29"/>
      <c r="D142" s="29"/>
      <c r="E142" s="29"/>
      <c r="F142" s="29"/>
      <c r="G142" s="29"/>
    </row>
    <row r="143" spans="1:7">
      <c r="A143" s="29"/>
      <c r="B143" s="29"/>
      <c r="C143" s="29"/>
      <c r="D143" s="29"/>
      <c r="E143" s="29"/>
      <c r="F143" s="29"/>
      <c r="G143" s="29"/>
    </row>
    <row r="144" spans="1:7">
      <c r="A144" s="29"/>
      <c r="B144" s="29"/>
      <c r="C144" s="29"/>
      <c r="D144" s="29"/>
      <c r="E144" s="29"/>
      <c r="F144" s="29"/>
      <c r="G144" s="29"/>
    </row>
    <row r="145" spans="1:7">
      <c r="A145" s="29"/>
      <c r="B145" s="29"/>
      <c r="C145" s="29"/>
      <c r="D145" s="29"/>
      <c r="E145" s="29"/>
      <c r="F145" s="29"/>
      <c r="G145" s="29"/>
    </row>
    <row r="146" spans="1:7">
      <c r="A146" s="29"/>
      <c r="B146" s="29"/>
      <c r="C146" s="29"/>
      <c r="D146" s="29"/>
      <c r="E146" s="29"/>
      <c r="F146" s="29"/>
      <c r="G146" s="29"/>
    </row>
    <row r="147" spans="1:7">
      <c r="A147" s="29"/>
      <c r="B147" s="29"/>
      <c r="C147" s="29"/>
      <c r="D147" s="29"/>
      <c r="E147" s="29"/>
      <c r="F147" s="29"/>
      <c r="G147" s="29"/>
    </row>
    <row r="148" spans="1:7">
      <c r="A148" s="29"/>
      <c r="B148" s="29"/>
      <c r="C148" s="29"/>
      <c r="D148" s="29"/>
      <c r="E148" s="29"/>
      <c r="F148" s="29"/>
      <c r="G148" s="29"/>
    </row>
    <row r="149" spans="1:7">
      <c r="A149" s="29"/>
      <c r="B149" s="29"/>
      <c r="C149" s="29"/>
      <c r="D149" s="29"/>
      <c r="E149" s="29"/>
      <c r="F149" s="29"/>
      <c r="G149" s="29"/>
    </row>
    <row r="150" spans="1:7">
      <c r="A150" s="29"/>
      <c r="B150" s="29"/>
      <c r="C150" s="29"/>
      <c r="D150" s="29"/>
      <c r="E150" s="29"/>
      <c r="F150" s="29"/>
      <c r="G150" s="29"/>
    </row>
    <row r="151" spans="1:7">
      <c r="A151" s="29"/>
      <c r="B151" s="29"/>
      <c r="C151" s="29"/>
      <c r="D151" s="29"/>
      <c r="E151" s="29"/>
      <c r="F151" s="29"/>
      <c r="G151" s="29"/>
    </row>
    <row r="152" spans="1:7">
      <c r="A152" s="29"/>
      <c r="B152" s="29"/>
      <c r="C152" s="29"/>
      <c r="D152" s="29"/>
      <c r="E152" s="29"/>
      <c r="F152" s="29"/>
      <c r="G152" s="29"/>
    </row>
    <row r="153" spans="1:7">
      <c r="A153" s="29"/>
      <c r="B153" s="29"/>
      <c r="C153" s="29"/>
      <c r="D153" s="29"/>
      <c r="E153" s="29"/>
      <c r="F153" s="29"/>
      <c r="G153" s="29"/>
    </row>
    <row r="154" spans="1:7">
      <c r="A154" s="29"/>
      <c r="B154" s="29"/>
      <c r="C154" s="29"/>
      <c r="D154" s="29"/>
      <c r="E154" s="29"/>
      <c r="F154" s="29"/>
      <c r="G154" s="29"/>
    </row>
    <row r="155" spans="1:7">
      <c r="A155" s="29"/>
      <c r="B155" s="29"/>
      <c r="C155" s="29"/>
      <c r="D155" s="29"/>
      <c r="E155" s="29"/>
      <c r="F155" s="29"/>
      <c r="G155" s="29"/>
    </row>
    <row r="156" spans="1:7">
      <c r="A156" s="29"/>
      <c r="B156" s="29"/>
      <c r="C156" s="29"/>
      <c r="D156" s="29"/>
      <c r="E156" s="29"/>
      <c r="F156" s="29"/>
      <c r="G156" s="29"/>
    </row>
    <row r="157" spans="1:7">
      <c r="A157" s="29"/>
      <c r="B157" s="29"/>
      <c r="C157" s="29"/>
      <c r="D157" s="29"/>
      <c r="E157" s="29"/>
      <c r="F157" s="29"/>
      <c r="G157" s="29"/>
    </row>
    <row r="158" spans="1:7">
      <c r="A158" s="29"/>
      <c r="B158" s="29"/>
      <c r="C158" s="29"/>
      <c r="D158" s="29"/>
      <c r="E158" s="29"/>
      <c r="F158" s="29"/>
      <c r="G158" s="29"/>
    </row>
    <row r="159" spans="1:7">
      <c r="A159" s="29"/>
      <c r="B159" s="29"/>
      <c r="C159" s="29"/>
      <c r="D159" s="29"/>
      <c r="E159" s="29"/>
      <c r="F159" s="29"/>
      <c r="G159" s="29"/>
    </row>
    <row r="160" spans="1:7">
      <c r="A160" s="29"/>
      <c r="B160" s="29"/>
      <c r="C160" s="29"/>
      <c r="D160" s="29"/>
      <c r="E160" s="29"/>
      <c r="F160" s="29"/>
      <c r="G160" s="29"/>
    </row>
    <row r="161" spans="1:7">
      <c r="A161" s="29"/>
      <c r="B161" s="29"/>
      <c r="C161" s="29"/>
      <c r="D161" s="29"/>
      <c r="E161" s="29"/>
      <c r="F161" s="29"/>
      <c r="G161" s="29"/>
    </row>
    <row r="162" spans="1:7">
      <c r="A162" s="29"/>
      <c r="B162" s="29"/>
      <c r="C162" s="29"/>
      <c r="D162" s="29"/>
      <c r="E162" s="29"/>
      <c r="F162" s="29"/>
      <c r="G162" s="29"/>
    </row>
    <row r="163" spans="1:7">
      <c r="A163" s="29"/>
      <c r="B163" s="29"/>
      <c r="C163" s="29"/>
      <c r="D163" s="29"/>
      <c r="E163" s="29"/>
      <c r="F163" s="29"/>
      <c r="G163" s="29"/>
    </row>
    <row r="164" spans="1:7">
      <c r="A164" s="29"/>
      <c r="B164" s="29"/>
      <c r="C164" s="29"/>
      <c r="D164" s="29"/>
      <c r="E164" s="29"/>
      <c r="F164" s="29"/>
      <c r="G164" s="29"/>
    </row>
    <row r="165" spans="1:7">
      <c r="A165" s="29"/>
      <c r="B165" s="29"/>
      <c r="C165" s="29"/>
      <c r="D165" s="29"/>
      <c r="E165" s="29"/>
      <c r="F165" s="29"/>
      <c r="G165" s="29"/>
    </row>
    <row r="166" spans="1:7">
      <c r="A166" s="29"/>
      <c r="B166" s="29"/>
      <c r="C166" s="29"/>
      <c r="D166" s="29"/>
      <c r="E166" s="29"/>
      <c r="F166" s="29"/>
      <c r="G166" s="29"/>
    </row>
    <row r="167" spans="1:7">
      <c r="A167" s="29"/>
      <c r="B167" s="29"/>
      <c r="C167" s="29"/>
      <c r="D167" s="29"/>
      <c r="E167" s="29"/>
      <c r="F167" s="29"/>
      <c r="G167" s="29"/>
    </row>
    <row r="168" spans="1:7">
      <c r="A168" s="29"/>
      <c r="B168" s="29"/>
      <c r="C168" s="29"/>
      <c r="D168" s="29"/>
      <c r="E168" s="29"/>
      <c r="F168" s="29"/>
      <c r="G168" s="29"/>
    </row>
    <row r="169" spans="1:7">
      <c r="A169" s="29"/>
      <c r="B169" s="29"/>
      <c r="C169" s="29"/>
      <c r="D169" s="29"/>
      <c r="E169" s="29"/>
      <c r="F169" s="29"/>
      <c r="G169" s="29"/>
    </row>
    <row r="170" spans="1:7">
      <c r="A170" s="29"/>
      <c r="B170" s="29"/>
      <c r="C170" s="29"/>
      <c r="D170" s="29"/>
      <c r="E170" s="29"/>
      <c r="F170" s="29"/>
      <c r="G170" s="29"/>
    </row>
    <row r="171" spans="1:7">
      <c r="A171" s="29"/>
      <c r="B171" s="29"/>
      <c r="C171" s="29"/>
      <c r="D171" s="29"/>
      <c r="E171" s="29"/>
      <c r="F171" s="29"/>
      <c r="G171" s="29"/>
    </row>
    <row r="172" spans="1:7">
      <c r="A172" s="29"/>
      <c r="B172" s="29"/>
      <c r="C172" s="29"/>
      <c r="D172" s="29"/>
      <c r="E172" s="29"/>
      <c r="F172" s="29"/>
      <c r="G172" s="29"/>
    </row>
    <row r="173" spans="1:7">
      <c r="A173" s="29"/>
      <c r="B173" s="29"/>
      <c r="C173" s="29"/>
      <c r="D173" s="29"/>
      <c r="E173" s="29"/>
      <c r="F173" s="29"/>
      <c r="G173" s="29"/>
    </row>
    <row r="174" spans="1:7">
      <c r="A174" s="29"/>
      <c r="B174" s="29"/>
      <c r="C174" s="29"/>
      <c r="D174" s="29"/>
      <c r="E174" s="29"/>
      <c r="F174" s="29"/>
      <c r="G174" s="29"/>
    </row>
    <row r="175" spans="1:7">
      <c r="A175" s="29"/>
      <c r="B175" s="29"/>
      <c r="C175" s="29"/>
      <c r="D175" s="29"/>
      <c r="E175" s="29"/>
      <c r="F175" s="29"/>
      <c r="G175" s="29"/>
    </row>
    <row r="176" spans="1:7">
      <c r="A176" s="29"/>
      <c r="B176" s="29"/>
      <c r="C176" s="29"/>
      <c r="D176" s="29"/>
      <c r="E176" s="29"/>
      <c r="F176" s="29"/>
      <c r="G176" s="29"/>
    </row>
    <row r="177" spans="1:7">
      <c r="A177" s="29"/>
      <c r="B177" s="29"/>
      <c r="C177" s="29"/>
      <c r="D177" s="29"/>
      <c r="E177" s="29"/>
      <c r="F177" s="29"/>
      <c r="G177" s="29"/>
    </row>
    <row r="178" spans="1:7">
      <c r="A178" s="29"/>
      <c r="B178" s="29"/>
      <c r="C178" s="29"/>
      <c r="D178" s="29"/>
      <c r="E178" s="29"/>
      <c r="F178" s="29"/>
      <c r="G178" s="29"/>
    </row>
    <row r="179" spans="1:7">
      <c r="A179" s="29"/>
      <c r="B179" s="29"/>
      <c r="C179" s="29"/>
      <c r="D179" s="29"/>
      <c r="E179" s="29"/>
      <c r="F179" s="29"/>
      <c r="G179" s="29"/>
    </row>
    <row r="180" spans="1:7">
      <c r="A180" s="29"/>
      <c r="B180" s="29"/>
      <c r="C180" s="29"/>
      <c r="D180" s="29"/>
      <c r="E180" s="29"/>
      <c r="F180" s="29"/>
      <c r="G180" s="29"/>
    </row>
    <row r="181" spans="1:7">
      <c r="A181" s="29"/>
      <c r="B181" s="29"/>
      <c r="C181" s="29"/>
      <c r="D181" s="29"/>
      <c r="E181" s="29"/>
      <c r="F181" s="29"/>
      <c r="G181" s="29"/>
    </row>
    <row r="182" spans="1:7">
      <c r="A182" s="29"/>
      <c r="B182" s="29"/>
      <c r="C182" s="29"/>
      <c r="D182" s="29"/>
      <c r="E182" s="29"/>
      <c r="F182" s="29"/>
      <c r="G182" s="29"/>
    </row>
    <row r="183" spans="1:7">
      <c r="A183" s="29"/>
      <c r="B183" s="29"/>
      <c r="C183" s="29"/>
      <c r="D183" s="29"/>
      <c r="E183" s="29"/>
      <c r="F183" s="29"/>
      <c r="G183" s="29"/>
    </row>
    <row r="184" spans="1:7">
      <c r="A184" s="29"/>
      <c r="B184" s="29"/>
      <c r="C184" s="29"/>
      <c r="D184" s="29"/>
      <c r="E184" s="29"/>
      <c r="F184" s="29"/>
      <c r="G184" s="29"/>
    </row>
    <row r="185" spans="1:7">
      <c r="A185" s="29"/>
      <c r="B185" s="29"/>
      <c r="C185" s="29"/>
      <c r="D185" s="29"/>
      <c r="E185" s="29"/>
      <c r="F185" s="29"/>
      <c r="G185" s="29"/>
    </row>
    <row r="186" spans="1:7">
      <c r="A186" s="29"/>
      <c r="B186" s="29"/>
      <c r="C186" s="29"/>
      <c r="D186" s="29"/>
      <c r="E186" s="29"/>
      <c r="F186" s="29"/>
      <c r="G186" s="29"/>
    </row>
    <row r="187" spans="1:7">
      <c r="A187" s="29"/>
      <c r="B187" s="29"/>
      <c r="C187" s="29"/>
      <c r="D187" s="29"/>
      <c r="E187" s="29"/>
      <c r="F187" s="29"/>
      <c r="G187" s="29"/>
    </row>
    <row r="188" spans="1:7">
      <c r="A188" s="29"/>
      <c r="B188" s="29"/>
      <c r="C188" s="29"/>
      <c r="D188" s="29"/>
      <c r="E188" s="29"/>
      <c r="F188" s="29"/>
      <c r="G188" s="29"/>
    </row>
    <row r="189" spans="1:7">
      <c r="A189" s="29"/>
      <c r="B189" s="29"/>
      <c r="C189" s="29"/>
      <c r="D189" s="29"/>
      <c r="E189" s="29"/>
      <c r="F189" s="29"/>
      <c r="G189" s="29"/>
    </row>
    <row r="190" spans="1:7">
      <c r="A190" s="29"/>
      <c r="B190" s="29"/>
      <c r="C190" s="29"/>
      <c r="D190" s="29"/>
      <c r="E190" s="29"/>
      <c r="F190" s="29"/>
      <c r="G190" s="29"/>
    </row>
    <row r="191" spans="1:7">
      <c r="A191" s="29"/>
      <c r="B191" s="29"/>
      <c r="C191" s="29"/>
      <c r="D191" s="29"/>
      <c r="E191" s="29"/>
      <c r="F191" s="29"/>
      <c r="G191" s="29"/>
    </row>
    <row r="192" spans="1:7">
      <c r="A192" s="29"/>
      <c r="B192" s="29"/>
      <c r="C192" s="29"/>
      <c r="D192" s="29"/>
      <c r="E192" s="29"/>
      <c r="F192" s="29"/>
      <c r="G192" s="29"/>
    </row>
    <row r="193" spans="1:7">
      <c r="A193" s="29"/>
      <c r="B193" s="29"/>
      <c r="C193" s="29"/>
      <c r="D193" s="29"/>
      <c r="E193" s="29"/>
      <c r="F193" s="29"/>
      <c r="G193" s="29"/>
    </row>
    <row r="194" spans="1:7">
      <c r="A194" s="29"/>
      <c r="B194" s="29"/>
      <c r="C194" s="29"/>
      <c r="D194" s="29"/>
      <c r="E194" s="29"/>
      <c r="F194" s="29"/>
      <c r="G194" s="29"/>
    </row>
    <row r="195" spans="1:7">
      <c r="A195" s="29"/>
      <c r="B195" s="29"/>
      <c r="C195" s="29"/>
      <c r="D195" s="29"/>
      <c r="E195" s="29"/>
      <c r="F195" s="29"/>
      <c r="G195" s="29"/>
    </row>
    <row r="196" spans="1:7">
      <c r="A196" s="29"/>
      <c r="B196" s="29"/>
      <c r="C196" s="29"/>
      <c r="D196" s="29"/>
      <c r="E196" s="29"/>
      <c r="F196" s="29"/>
      <c r="G196" s="29"/>
    </row>
    <row r="197" spans="1:7">
      <c r="A197" s="29"/>
      <c r="B197" s="29"/>
      <c r="C197" s="29"/>
      <c r="D197" s="29"/>
      <c r="E197" s="29"/>
      <c r="F197" s="29"/>
      <c r="G197" s="29"/>
    </row>
    <row r="198" spans="1:7">
      <c r="A198" s="29"/>
      <c r="B198" s="29"/>
      <c r="C198" s="29"/>
      <c r="D198" s="29"/>
      <c r="E198" s="29"/>
      <c r="F198" s="29"/>
      <c r="G198" s="29"/>
    </row>
    <row r="199" spans="1:7">
      <c r="A199" s="29"/>
      <c r="B199" s="29"/>
      <c r="C199" s="29"/>
      <c r="D199" s="29"/>
      <c r="E199" s="29"/>
      <c r="F199" s="29"/>
      <c r="G199" s="29"/>
    </row>
    <row r="200" spans="1:7">
      <c r="A200" s="29"/>
      <c r="B200" s="29"/>
      <c r="C200" s="29"/>
      <c r="D200" s="29"/>
      <c r="E200" s="29"/>
      <c r="F200" s="29"/>
      <c r="G200" s="29"/>
    </row>
    <row r="201" spans="1:7">
      <c r="A201" s="29"/>
      <c r="B201" s="29"/>
      <c r="C201" s="29"/>
      <c r="D201" s="29"/>
      <c r="E201" s="29"/>
      <c r="F201" s="29"/>
      <c r="G201" s="29"/>
    </row>
    <row r="202" spans="1:7">
      <c r="A202" s="29"/>
      <c r="B202" s="29"/>
      <c r="C202" s="29"/>
      <c r="D202" s="29"/>
      <c r="E202" s="29"/>
      <c r="F202" s="29"/>
      <c r="G202" s="29"/>
    </row>
    <row r="203" spans="1:7">
      <c r="A203" s="29"/>
      <c r="B203" s="29"/>
      <c r="C203" s="29"/>
      <c r="D203" s="29"/>
      <c r="E203" s="29"/>
      <c r="F203" s="29"/>
      <c r="G203" s="29"/>
    </row>
    <row r="204" spans="1:7">
      <c r="A204" s="29"/>
      <c r="B204" s="29"/>
      <c r="C204" s="29"/>
      <c r="D204" s="29"/>
      <c r="E204" s="29"/>
      <c r="F204" s="29"/>
      <c r="G204" s="29"/>
    </row>
    <row r="205" spans="1:7">
      <c r="A205" s="29"/>
      <c r="B205" s="29"/>
      <c r="C205" s="29"/>
      <c r="D205" s="29"/>
      <c r="E205" s="29"/>
      <c r="F205" s="29"/>
      <c r="G205" s="29"/>
    </row>
    <row r="206" spans="1:7">
      <c r="A206" s="29"/>
      <c r="B206" s="29"/>
      <c r="C206" s="29"/>
      <c r="D206" s="29"/>
      <c r="E206" s="29"/>
      <c r="F206" s="29"/>
      <c r="G206" s="29"/>
    </row>
    <row r="207" spans="1:7">
      <c r="A207" s="29"/>
      <c r="B207" s="29"/>
      <c r="C207" s="29"/>
      <c r="D207" s="29"/>
      <c r="E207" s="29"/>
      <c r="F207" s="29"/>
      <c r="G207" s="29"/>
    </row>
    <row r="208" spans="1:7">
      <c r="A208" s="29"/>
      <c r="B208" s="29"/>
      <c r="C208" s="29"/>
      <c r="D208" s="29"/>
      <c r="E208" s="29"/>
      <c r="F208" s="29"/>
      <c r="G208" s="29"/>
    </row>
    <row r="209" spans="1:7">
      <c r="A209" s="29"/>
      <c r="B209" s="29"/>
      <c r="C209" s="29"/>
      <c r="D209" s="29"/>
      <c r="E209" s="29"/>
      <c r="F209" s="29"/>
      <c r="G209" s="29"/>
    </row>
    <row r="210" spans="1:7">
      <c r="A210" s="29"/>
      <c r="B210" s="29"/>
      <c r="C210" s="29"/>
      <c r="D210" s="29"/>
      <c r="E210" s="29"/>
      <c r="F210" s="29"/>
      <c r="G210" s="29"/>
    </row>
    <row r="211" spans="1:7">
      <c r="A211" s="29"/>
      <c r="B211" s="29"/>
      <c r="C211" s="29"/>
      <c r="D211" s="29"/>
      <c r="E211" s="29"/>
      <c r="F211" s="29"/>
      <c r="G211" s="29"/>
    </row>
    <row r="212" spans="1:7">
      <c r="A212" s="29"/>
      <c r="B212" s="29"/>
      <c r="C212" s="29"/>
      <c r="D212" s="29"/>
      <c r="E212" s="29"/>
      <c r="F212" s="29"/>
      <c r="G212" s="29"/>
    </row>
    <row r="213" spans="1:7">
      <c r="A213" s="29"/>
      <c r="B213" s="29"/>
      <c r="C213" s="29"/>
      <c r="D213" s="29"/>
      <c r="E213" s="29"/>
      <c r="F213" s="29"/>
      <c r="G213" s="29"/>
    </row>
    <row r="214" spans="1:7">
      <c r="A214" s="29"/>
      <c r="B214" s="29"/>
      <c r="C214" s="29"/>
      <c r="D214" s="29"/>
      <c r="E214" s="29"/>
      <c r="F214" s="29"/>
      <c r="G214" s="29"/>
    </row>
    <row r="215" spans="1:7">
      <c r="A215" s="29"/>
      <c r="B215" s="29"/>
      <c r="C215" s="29"/>
      <c r="D215" s="29"/>
      <c r="E215" s="29"/>
      <c r="F215" s="29"/>
      <c r="G215" s="29"/>
    </row>
    <row r="216" spans="1:7">
      <c r="A216" s="29"/>
      <c r="B216" s="29"/>
      <c r="C216" s="29"/>
      <c r="D216" s="29"/>
      <c r="E216" s="29"/>
      <c r="F216" s="29"/>
      <c r="G216" s="29"/>
    </row>
    <row r="217" spans="1:7">
      <c r="A217" s="29"/>
      <c r="B217" s="29"/>
      <c r="C217" s="29"/>
      <c r="D217" s="29"/>
      <c r="E217" s="29"/>
      <c r="F217" s="29"/>
      <c r="G217" s="29"/>
    </row>
    <row r="218" spans="1:7">
      <c r="A218" s="29"/>
      <c r="B218" s="29"/>
      <c r="C218" s="29"/>
      <c r="D218" s="29"/>
      <c r="E218" s="29"/>
      <c r="F218" s="29"/>
      <c r="G218" s="29"/>
    </row>
    <row r="219" spans="1:7">
      <c r="A219" s="29"/>
      <c r="B219" s="29"/>
      <c r="C219" s="29"/>
      <c r="D219" s="29"/>
      <c r="E219" s="29"/>
      <c r="F219" s="29"/>
      <c r="G219" s="29"/>
    </row>
    <row r="220" spans="1:7">
      <c r="A220" s="29"/>
      <c r="B220" s="29"/>
      <c r="C220" s="29"/>
      <c r="D220" s="29"/>
      <c r="E220" s="29"/>
      <c r="F220" s="29"/>
      <c r="G220" s="29"/>
    </row>
    <row r="221" spans="1:7">
      <c r="A221" s="29"/>
      <c r="B221" s="29"/>
      <c r="C221" s="29"/>
      <c r="D221" s="29"/>
      <c r="E221" s="29"/>
      <c r="F221" s="29"/>
      <c r="G221" s="29"/>
    </row>
    <row r="222" spans="1:7">
      <c r="A222" s="29"/>
      <c r="B222" s="29"/>
      <c r="C222" s="29"/>
      <c r="D222" s="29"/>
      <c r="E222" s="29"/>
      <c r="F222" s="29"/>
      <c r="G222" s="29"/>
    </row>
    <row r="223" spans="1:7">
      <c r="A223" s="29"/>
      <c r="B223" s="29"/>
      <c r="C223" s="29"/>
      <c r="D223" s="29"/>
      <c r="E223" s="29"/>
      <c r="F223" s="29"/>
      <c r="G223" s="29"/>
    </row>
    <row r="224" spans="1:7">
      <c r="A224" s="29"/>
      <c r="B224" s="29"/>
      <c r="C224" s="29"/>
      <c r="D224" s="29"/>
      <c r="E224" s="29"/>
      <c r="F224" s="29"/>
      <c r="G224" s="29"/>
    </row>
    <row r="225" spans="1:7">
      <c r="A225" s="29"/>
      <c r="B225" s="29"/>
      <c r="C225" s="29"/>
      <c r="D225" s="29"/>
      <c r="E225" s="29"/>
      <c r="F225" s="29"/>
      <c r="G225" s="29"/>
    </row>
    <row r="226" spans="1:7">
      <c r="A226" s="29"/>
      <c r="B226" s="29"/>
      <c r="C226" s="29"/>
      <c r="D226" s="29"/>
      <c r="E226" s="29"/>
      <c r="F226" s="29"/>
      <c r="G226" s="29"/>
    </row>
    <row r="227" spans="1:7">
      <c r="A227" s="29"/>
      <c r="B227" s="29"/>
      <c r="C227" s="29"/>
      <c r="D227" s="29"/>
      <c r="E227" s="29"/>
      <c r="F227" s="29"/>
      <c r="G227" s="29"/>
    </row>
    <row r="228" spans="1:7">
      <c r="A228" s="29"/>
      <c r="B228" s="29"/>
      <c r="C228" s="29"/>
      <c r="D228" s="29"/>
      <c r="E228" s="29"/>
      <c r="F228" s="29"/>
      <c r="G228" s="29"/>
    </row>
    <row r="229" spans="1:7">
      <c r="A229" s="29"/>
      <c r="B229" s="29"/>
      <c r="C229" s="29"/>
      <c r="D229" s="29"/>
      <c r="E229" s="29"/>
      <c r="F229" s="29"/>
      <c r="G229" s="29"/>
    </row>
    <row r="230" spans="1:7">
      <c r="A230" s="29"/>
      <c r="B230" s="29"/>
      <c r="C230" s="29"/>
      <c r="D230" s="29"/>
      <c r="E230" s="29"/>
      <c r="F230" s="29"/>
      <c r="G230" s="29"/>
    </row>
    <row r="231" spans="1:7">
      <c r="A231" s="29"/>
      <c r="B231" s="29"/>
      <c r="C231" s="29"/>
      <c r="D231" s="29"/>
      <c r="E231" s="29"/>
      <c r="F231" s="29"/>
      <c r="G231" s="29"/>
    </row>
    <row r="232" spans="1:7">
      <c r="A232" s="29"/>
      <c r="B232" s="29"/>
      <c r="C232" s="29"/>
      <c r="D232" s="29"/>
      <c r="E232" s="29"/>
      <c r="F232" s="29"/>
      <c r="G232" s="29"/>
    </row>
    <row r="233" spans="1:7">
      <c r="A233" s="29"/>
      <c r="B233" s="29"/>
      <c r="C233" s="29"/>
      <c r="D233" s="29"/>
      <c r="E233" s="29"/>
      <c r="F233" s="29"/>
      <c r="G233" s="29"/>
    </row>
    <row r="234" spans="1:7">
      <c r="A234" s="29"/>
      <c r="B234" s="29"/>
      <c r="C234" s="29"/>
      <c r="D234" s="29"/>
      <c r="E234" s="29"/>
      <c r="F234" s="29"/>
      <c r="G234" s="29"/>
    </row>
    <row r="235" spans="1:7">
      <c r="A235" s="29"/>
      <c r="B235" s="29"/>
      <c r="C235" s="29"/>
      <c r="D235" s="29"/>
      <c r="E235" s="29"/>
      <c r="F235" s="29"/>
      <c r="G235" s="29"/>
    </row>
    <row r="236" spans="1:7">
      <c r="A236" s="29"/>
      <c r="B236" s="29"/>
      <c r="C236" s="29"/>
      <c r="D236" s="29"/>
      <c r="E236" s="29"/>
      <c r="F236" s="29"/>
      <c r="G236" s="29"/>
    </row>
    <row r="237" spans="1:7">
      <c r="A237" s="29"/>
      <c r="B237" s="29"/>
      <c r="C237" s="29"/>
      <c r="D237" s="29"/>
      <c r="E237" s="29"/>
      <c r="F237" s="29"/>
      <c r="G237" s="29"/>
    </row>
    <row r="238" spans="1:7">
      <c r="A238" s="29"/>
      <c r="B238" s="29"/>
      <c r="C238" s="29"/>
      <c r="D238" s="29"/>
      <c r="E238" s="29"/>
      <c r="F238" s="29"/>
      <c r="G238" s="29"/>
    </row>
    <row r="239" spans="1:7">
      <c r="A239" s="29"/>
      <c r="B239" s="29"/>
      <c r="C239" s="29"/>
      <c r="D239" s="29"/>
      <c r="E239" s="29"/>
      <c r="F239" s="29"/>
      <c r="G239" s="29"/>
    </row>
    <row r="240" spans="1:7">
      <c r="A240" s="29"/>
      <c r="B240" s="29"/>
      <c r="C240" s="29"/>
      <c r="D240" s="29"/>
      <c r="E240" s="29"/>
      <c r="F240" s="29"/>
      <c r="G240" s="29"/>
    </row>
    <row r="241" spans="1:7">
      <c r="A241" s="29"/>
      <c r="B241" s="29"/>
      <c r="C241" s="29"/>
      <c r="D241" s="29"/>
      <c r="E241" s="29"/>
      <c r="F241" s="29"/>
      <c r="G241" s="29"/>
    </row>
    <row r="242" spans="1:7">
      <c r="A242" s="29"/>
      <c r="B242" s="29"/>
      <c r="C242" s="29"/>
      <c r="D242" s="29"/>
      <c r="E242" s="29"/>
      <c r="F242" s="29"/>
      <c r="G242" s="29"/>
    </row>
    <row r="243" spans="1:7">
      <c r="A243" s="29"/>
      <c r="B243" s="29"/>
      <c r="C243" s="29"/>
      <c r="D243" s="29"/>
      <c r="E243" s="29"/>
      <c r="F243" s="29"/>
      <c r="G243" s="29"/>
    </row>
    <row r="244" spans="1:7">
      <c r="A244" s="29"/>
      <c r="B244" s="29"/>
      <c r="C244" s="29"/>
      <c r="D244" s="29"/>
      <c r="E244" s="29"/>
      <c r="F244" s="29"/>
      <c r="G244" s="29"/>
    </row>
    <row r="245" spans="1:7">
      <c r="A245" s="29"/>
      <c r="B245" s="29"/>
      <c r="C245" s="29"/>
      <c r="D245" s="29"/>
      <c r="E245" s="29"/>
      <c r="F245" s="29"/>
      <c r="G245" s="29"/>
    </row>
    <row r="246" spans="1:7">
      <c r="A246" s="29"/>
      <c r="B246" s="29"/>
      <c r="C246" s="29"/>
      <c r="D246" s="29"/>
      <c r="E246" s="29"/>
      <c r="F246" s="29"/>
      <c r="G246" s="29"/>
    </row>
    <row r="247" spans="1:7">
      <c r="A247" s="29"/>
      <c r="B247" s="29"/>
      <c r="C247" s="29"/>
      <c r="D247" s="29"/>
      <c r="E247" s="29"/>
      <c r="F247" s="29"/>
      <c r="G247" s="29"/>
    </row>
    <row r="248" spans="1:7">
      <c r="A248" s="29"/>
      <c r="B248" s="29"/>
      <c r="C248" s="29"/>
      <c r="D248" s="29"/>
      <c r="E248" s="29"/>
      <c r="F248" s="29"/>
      <c r="G248" s="29"/>
    </row>
    <row r="249" spans="1:7">
      <c r="A249" s="29"/>
      <c r="B249" s="29"/>
      <c r="C249" s="29"/>
      <c r="D249" s="29"/>
      <c r="E249" s="29"/>
      <c r="F249" s="29"/>
      <c r="G249" s="29"/>
    </row>
    <row r="250" spans="1:7">
      <c r="A250" s="29"/>
      <c r="B250" s="29"/>
      <c r="C250" s="29"/>
      <c r="D250" s="29"/>
      <c r="E250" s="29"/>
      <c r="F250" s="29"/>
      <c r="G250" s="29"/>
    </row>
    <row r="251" spans="1:7">
      <c r="A251" s="29"/>
      <c r="B251" s="29"/>
      <c r="C251" s="29"/>
      <c r="D251" s="29"/>
      <c r="E251" s="29"/>
      <c r="F251" s="29"/>
      <c r="G251" s="29"/>
    </row>
    <row r="252" spans="1:7">
      <c r="A252" s="29"/>
      <c r="B252" s="29"/>
      <c r="C252" s="29"/>
      <c r="D252" s="29"/>
      <c r="E252" s="29"/>
      <c r="F252" s="29"/>
      <c r="G252" s="29"/>
    </row>
    <row r="253" spans="1:7">
      <c r="A253" s="29"/>
      <c r="B253" s="29"/>
      <c r="C253" s="29"/>
      <c r="D253" s="29"/>
      <c r="E253" s="29"/>
      <c r="F253" s="29"/>
      <c r="G253" s="29"/>
    </row>
    <row r="254" spans="1:7">
      <c r="A254" s="29"/>
      <c r="B254" s="29"/>
      <c r="C254" s="29"/>
      <c r="D254" s="29"/>
      <c r="E254" s="29"/>
      <c r="F254" s="29"/>
      <c r="G254" s="29"/>
    </row>
    <row r="255" spans="1:7">
      <c r="A255" s="29"/>
      <c r="B255" s="29"/>
      <c r="C255" s="29"/>
      <c r="D255" s="29"/>
      <c r="E255" s="29"/>
      <c r="F255" s="29"/>
      <c r="G255" s="29"/>
    </row>
    <row r="256" spans="1:7">
      <c r="A256" s="29"/>
      <c r="B256" s="29"/>
      <c r="C256" s="29"/>
      <c r="D256" s="29"/>
      <c r="E256" s="29"/>
      <c r="F256" s="29"/>
      <c r="G256" s="29"/>
    </row>
    <row r="257" spans="1:7">
      <c r="A257" s="29"/>
      <c r="B257" s="29"/>
      <c r="C257" s="29"/>
      <c r="D257" s="29"/>
      <c r="E257" s="29"/>
      <c r="F257" s="29"/>
      <c r="G257" s="29"/>
    </row>
    <row r="258" spans="1:7">
      <c r="A258" s="29"/>
      <c r="B258" s="29"/>
      <c r="C258" s="29"/>
      <c r="D258" s="29"/>
      <c r="E258" s="29"/>
      <c r="F258" s="29"/>
      <c r="G258" s="29"/>
    </row>
    <row r="259" spans="1:7">
      <c r="A259" s="29"/>
      <c r="B259" s="29"/>
      <c r="C259" s="29"/>
      <c r="D259" s="29"/>
      <c r="E259" s="29"/>
      <c r="F259" s="29"/>
      <c r="G259" s="29"/>
    </row>
    <row r="260" spans="1:7">
      <c r="A260" s="29"/>
      <c r="B260" s="29"/>
      <c r="C260" s="29"/>
      <c r="D260" s="29"/>
      <c r="E260" s="29"/>
      <c r="F260" s="29"/>
      <c r="G260" s="29"/>
    </row>
    <row r="261" spans="1:7">
      <c r="A261" s="29"/>
      <c r="B261" s="29"/>
      <c r="C261" s="29"/>
      <c r="D261" s="29"/>
      <c r="E261" s="29"/>
      <c r="F261" s="29"/>
      <c r="G261" s="29"/>
    </row>
    <row r="262" spans="1:7">
      <c r="A262" s="29"/>
      <c r="B262" s="29"/>
      <c r="C262" s="29"/>
      <c r="D262" s="29"/>
      <c r="E262" s="29"/>
      <c r="F262" s="29"/>
      <c r="G262" s="29"/>
    </row>
    <row r="263" spans="1:7">
      <c r="A263" s="29"/>
      <c r="B263" s="29"/>
      <c r="C263" s="29"/>
      <c r="D263" s="29"/>
      <c r="E263" s="29"/>
      <c r="F263" s="29"/>
      <c r="G263" s="29"/>
    </row>
    <row r="264" spans="1:7">
      <c r="A264" s="29"/>
      <c r="B264" s="29"/>
      <c r="C264" s="29"/>
      <c r="D264" s="29"/>
      <c r="E264" s="29"/>
      <c r="F264" s="29"/>
      <c r="G264" s="29"/>
    </row>
    <row r="265" spans="1:7">
      <c r="A265" s="29"/>
      <c r="B265" s="29"/>
      <c r="C265" s="29"/>
      <c r="D265" s="29"/>
      <c r="E265" s="29"/>
      <c r="F265" s="29"/>
      <c r="G265" s="29"/>
    </row>
    <row r="266" spans="1:7">
      <c r="A266" s="29"/>
      <c r="B266" s="29"/>
      <c r="C266" s="29"/>
      <c r="D266" s="29"/>
      <c r="E266" s="29"/>
      <c r="F266" s="29"/>
      <c r="G266" s="29"/>
    </row>
    <row r="267" spans="1:7">
      <c r="A267" s="29"/>
      <c r="B267" s="29"/>
      <c r="C267" s="29"/>
      <c r="D267" s="29"/>
      <c r="E267" s="29"/>
      <c r="F267" s="29"/>
      <c r="G267" s="29"/>
    </row>
    <row r="268" spans="1:7">
      <c r="A268" s="29"/>
      <c r="B268" s="29"/>
      <c r="C268" s="29"/>
      <c r="D268" s="29"/>
      <c r="E268" s="29"/>
      <c r="F268" s="29"/>
      <c r="G268" s="29"/>
    </row>
    <row r="269" spans="1:7">
      <c r="A269" s="29"/>
      <c r="B269" s="29"/>
      <c r="C269" s="29"/>
      <c r="D269" s="29"/>
      <c r="E269" s="29"/>
      <c r="F269" s="29"/>
      <c r="G269" s="29"/>
    </row>
    <row r="270" spans="1:7">
      <c r="A270" s="29"/>
      <c r="B270" s="29"/>
      <c r="C270" s="29"/>
      <c r="D270" s="29"/>
      <c r="E270" s="29"/>
      <c r="F270" s="29"/>
      <c r="G270" s="29"/>
    </row>
    <row r="271" spans="1:7">
      <c r="A271" s="29"/>
      <c r="B271" s="29"/>
      <c r="C271" s="29"/>
      <c r="D271" s="29"/>
      <c r="E271" s="29"/>
      <c r="F271" s="29"/>
      <c r="G271" s="29"/>
    </row>
    <row r="272" spans="1:7">
      <c r="A272" s="29"/>
      <c r="B272" s="29"/>
      <c r="C272" s="29"/>
      <c r="D272" s="29"/>
      <c r="E272" s="29"/>
      <c r="F272" s="29"/>
      <c r="G272" s="29"/>
    </row>
    <row r="273" spans="1:7">
      <c r="A273" s="29"/>
      <c r="B273" s="29"/>
      <c r="C273" s="29"/>
      <c r="D273" s="29"/>
      <c r="E273" s="29"/>
      <c r="F273" s="29"/>
      <c r="G273" s="29"/>
    </row>
    <row r="274" spans="1:7">
      <c r="A274" s="29"/>
      <c r="B274" s="29"/>
      <c r="C274" s="29"/>
      <c r="D274" s="29"/>
      <c r="E274" s="29"/>
      <c r="F274" s="29"/>
      <c r="G274" s="29"/>
    </row>
    <row r="275" spans="1:7">
      <c r="A275" s="29"/>
      <c r="B275" s="29"/>
      <c r="C275" s="29"/>
      <c r="D275" s="29"/>
      <c r="E275" s="29"/>
      <c r="F275" s="29"/>
      <c r="G275" s="29"/>
    </row>
    <row r="276" spans="1:7">
      <c r="A276" s="29"/>
      <c r="B276" s="29"/>
      <c r="C276" s="29"/>
      <c r="D276" s="29"/>
      <c r="E276" s="29"/>
      <c r="F276" s="29"/>
      <c r="G276" s="29"/>
    </row>
    <row r="277" spans="1:7">
      <c r="A277" s="29"/>
      <c r="B277" s="29"/>
      <c r="C277" s="29"/>
      <c r="D277" s="29"/>
      <c r="E277" s="29"/>
      <c r="F277" s="29"/>
      <c r="G277" s="29"/>
    </row>
    <row r="278" spans="1:7">
      <c r="A278" s="29"/>
      <c r="B278" s="29"/>
      <c r="C278" s="29"/>
      <c r="D278" s="29"/>
      <c r="E278" s="29"/>
      <c r="F278" s="29"/>
      <c r="G278" s="29"/>
    </row>
    <row r="279" spans="1:7">
      <c r="A279" s="29"/>
      <c r="B279" s="29"/>
      <c r="C279" s="29"/>
      <c r="D279" s="29"/>
      <c r="E279" s="29"/>
      <c r="F279" s="29"/>
      <c r="G279" s="29"/>
    </row>
    <row r="280" spans="1:7">
      <c r="A280" s="29"/>
      <c r="B280" s="29"/>
      <c r="C280" s="29"/>
      <c r="D280" s="29"/>
      <c r="E280" s="29"/>
      <c r="F280" s="29"/>
      <c r="G280" s="29"/>
    </row>
    <row r="281" spans="1:7">
      <c r="A281" s="29"/>
      <c r="B281" s="29"/>
      <c r="C281" s="29"/>
      <c r="D281" s="29"/>
      <c r="E281" s="29"/>
      <c r="F281" s="29"/>
      <c r="G281" s="29"/>
    </row>
    <row r="282" spans="1:7">
      <c r="A282" s="29"/>
      <c r="B282" s="29"/>
      <c r="C282" s="29"/>
      <c r="D282" s="29"/>
      <c r="E282" s="29"/>
      <c r="F282" s="29"/>
      <c r="G282" s="29"/>
    </row>
    <row r="283" spans="1:7">
      <c r="A283" s="29"/>
      <c r="B283" s="29"/>
      <c r="C283" s="29"/>
      <c r="D283" s="29"/>
      <c r="E283" s="29"/>
      <c r="F283" s="29"/>
      <c r="G283" s="29"/>
    </row>
    <row r="284" spans="1:7">
      <c r="A284" s="29"/>
      <c r="B284" s="29"/>
      <c r="C284" s="29"/>
      <c r="D284" s="29"/>
      <c r="E284" s="29"/>
      <c r="F284" s="29"/>
      <c r="G284" s="29"/>
    </row>
    <row r="285" spans="1:7">
      <c r="A285" s="29"/>
      <c r="B285" s="29"/>
      <c r="C285" s="29"/>
      <c r="D285" s="29"/>
      <c r="E285" s="29"/>
      <c r="F285" s="29"/>
      <c r="G285" s="29"/>
    </row>
    <row r="286" spans="1:7">
      <c r="A286" s="29"/>
      <c r="B286" s="29"/>
      <c r="C286" s="29"/>
      <c r="D286" s="29"/>
      <c r="E286" s="29"/>
      <c r="F286" s="29"/>
      <c r="G286" s="29"/>
    </row>
    <row r="287" spans="1:7">
      <c r="A287" s="29"/>
      <c r="B287" s="29"/>
      <c r="C287" s="29"/>
      <c r="D287" s="29"/>
      <c r="E287" s="29"/>
      <c r="F287" s="29"/>
      <c r="G287" s="29"/>
    </row>
    <row r="288" spans="1:7">
      <c r="A288" s="29"/>
      <c r="B288" s="29"/>
      <c r="C288" s="29"/>
      <c r="D288" s="29"/>
      <c r="E288" s="29"/>
      <c r="F288" s="29"/>
      <c r="G288" s="29"/>
    </row>
    <row r="289" spans="1:7">
      <c r="A289" s="29"/>
      <c r="B289" s="29"/>
      <c r="C289" s="29"/>
      <c r="D289" s="29"/>
      <c r="E289" s="29"/>
      <c r="F289" s="29"/>
      <c r="G289" s="29"/>
    </row>
    <row r="290" spans="1:7">
      <c r="A290" s="29"/>
      <c r="B290" s="29"/>
      <c r="C290" s="29"/>
      <c r="D290" s="29"/>
      <c r="E290" s="29"/>
      <c r="F290" s="29"/>
      <c r="G290" s="29"/>
    </row>
    <row r="291" spans="1:7">
      <c r="A291" s="29"/>
      <c r="B291" s="29"/>
      <c r="C291" s="29"/>
      <c r="D291" s="29"/>
      <c r="E291" s="29"/>
      <c r="F291" s="29"/>
      <c r="G291" s="29"/>
    </row>
    <row r="292" spans="1:7">
      <c r="A292" s="29"/>
      <c r="B292" s="29"/>
      <c r="C292" s="29"/>
      <c r="D292" s="29"/>
      <c r="E292" s="29"/>
      <c r="F292" s="29"/>
      <c r="G292" s="29"/>
    </row>
    <row r="293" spans="1:7">
      <c r="A293" s="29"/>
      <c r="B293" s="29"/>
      <c r="C293" s="29"/>
      <c r="D293" s="29"/>
      <c r="E293" s="29"/>
      <c r="F293" s="29"/>
      <c r="G293" s="29"/>
    </row>
    <row r="294" spans="1:7">
      <c r="A294" s="29"/>
      <c r="B294" s="29"/>
      <c r="C294" s="29"/>
      <c r="D294" s="29"/>
      <c r="E294" s="29"/>
      <c r="F294" s="29"/>
      <c r="G294" s="29"/>
    </row>
    <row r="295" spans="1:7">
      <c r="A295" s="29"/>
      <c r="B295" s="29"/>
      <c r="C295" s="29"/>
      <c r="D295" s="29"/>
      <c r="E295" s="29"/>
      <c r="F295" s="29"/>
      <c r="G295" s="29"/>
    </row>
    <row r="296" spans="1:7">
      <c r="A296" s="29"/>
      <c r="B296" s="29"/>
      <c r="C296" s="29"/>
      <c r="D296" s="29"/>
      <c r="E296" s="29"/>
      <c r="F296" s="29"/>
      <c r="G296" s="29"/>
    </row>
    <row r="297" spans="1:7">
      <c r="A297" s="29"/>
      <c r="B297" s="29"/>
      <c r="C297" s="29"/>
      <c r="D297" s="29"/>
      <c r="E297" s="29"/>
      <c r="F297" s="29"/>
      <c r="G297" s="29"/>
    </row>
    <row r="298" spans="1:7">
      <c r="A298" s="29"/>
      <c r="B298" s="29"/>
      <c r="C298" s="29"/>
      <c r="D298" s="29"/>
      <c r="E298" s="29"/>
      <c r="F298" s="29"/>
      <c r="G298" s="29"/>
    </row>
    <row r="299" spans="1:7">
      <c r="A299" s="29"/>
      <c r="B299" s="29"/>
      <c r="C299" s="29"/>
      <c r="D299" s="29"/>
      <c r="E299" s="29"/>
      <c r="F299" s="29"/>
      <c r="G299" s="29"/>
    </row>
    <row r="300" spans="1:7">
      <c r="A300" s="29"/>
      <c r="B300" s="29"/>
      <c r="C300" s="29"/>
      <c r="D300" s="29"/>
      <c r="E300" s="29"/>
      <c r="F300" s="29"/>
      <c r="G300" s="29"/>
    </row>
    <row r="301" spans="1:7">
      <c r="A301" s="29"/>
      <c r="B301" s="29"/>
      <c r="C301" s="29"/>
      <c r="D301" s="29"/>
      <c r="E301" s="29"/>
      <c r="F301" s="29"/>
      <c r="G301" s="29"/>
    </row>
    <row r="302" spans="1:7">
      <c r="A302" s="29"/>
      <c r="B302" s="29"/>
      <c r="C302" s="29"/>
      <c r="D302" s="29"/>
      <c r="E302" s="29"/>
      <c r="F302" s="29"/>
      <c r="G302" s="29"/>
    </row>
    <row r="303" spans="1:7">
      <c r="A303" s="29"/>
      <c r="B303" s="29"/>
      <c r="C303" s="29"/>
      <c r="D303" s="29"/>
      <c r="E303" s="29"/>
      <c r="F303" s="29"/>
      <c r="G303" s="29"/>
    </row>
    <row r="304" spans="1:7">
      <c r="A304" s="29"/>
      <c r="B304" s="29"/>
      <c r="C304" s="29"/>
      <c r="D304" s="29"/>
      <c r="E304" s="29"/>
      <c r="F304" s="29"/>
      <c r="G304" s="29"/>
    </row>
    <row r="305" spans="1:7">
      <c r="A305" s="29"/>
      <c r="B305" s="29"/>
      <c r="C305" s="29"/>
      <c r="D305" s="29"/>
      <c r="E305" s="29"/>
      <c r="F305" s="29"/>
      <c r="G305" s="29"/>
    </row>
    <row r="306" spans="1:7">
      <c r="A306" s="29"/>
      <c r="B306" s="29"/>
      <c r="C306" s="29"/>
      <c r="D306" s="29"/>
      <c r="E306" s="29"/>
      <c r="F306" s="29"/>
      <c r="G306" s="29"/>
    </row>
    <row r="307" spans="1:7">
      <c r="A307" s="29"/>
      <c r="B307" s="29"/>
      <c r="C307" s="29"/>
      <c r="D307" s="29"/>
      <c r="E307" s="29"/>
      <c r="F307" s="29"/>
      <c r="G307" s="29"/>
    </row>
    <row r="308" spans="1:7">
      <c r="A308" s="29"/>
      <c r="B308" s="29"/>
      <c r="C308" s="29"/>
      <c r="D308" s="29"/>
      <c r="E308" s="29"/>
      <c r="F308" s="29"/>
      <c r="G308" s="29"/>
    </row>
    <row r="309" spans="1:7">
      <c r="A309" s="29"/>
      <c r="B309" s="29"/>
      <c r="C309" s="29"/>
      <c r="D309" s="29"/>
      <c r="E309" s="29"/>
      <c r="F309" s="29"/>
      <c r="G309" s="29"/>
    </row>
    <row r="310" spans="1:7">
      <c r="A310" s="29"/>
      <c r="B310" s="29"/>
      <c r="C310" s="29"/>
      <c r="D310" s="29"/>
      <c r="E310" s="29"/>
      <c r="F310" s="29"/>
      <c r="G310" s="29"/>
    </row>
    <row r="311" spans="1:7">
      <c r="A311" s="29"/>
      <c r="B311" s="29"/>
      <c r="C311" s="29"/>
      <c r="D311" s="29"/>
      <c r="E311" s="29"/>
      <c r="F311" s="29"/>
      <c r="G311" s="29"/>
    </row>
    <row r="312" spans="1:7">
      <c r="A312" s="29"/>
      <c r="B312" s="29"/>
      <c r="C312" s="29"/>
      <c r="D312" s="29"/>
      <c r="E312" s="29"/>
      <c r="F312" s="29"/>
      <c r="G312" s="29"/>
    </row>
    <row r="313" spans="1:7">
      <c r="A313" s="29"/>
      <c r="B313" s="29"/>
      <c r="C313" s="29"/>
      <c r="D313" s="29"/>
      <c r="E313" s="29"/>
      <c r="F313" s="29"/>
      <c r="G313" s="29"/>
    </row>
    <row r="314" spans="1:7">
      <c r="A314" s="29"/>
      <c r="B314" s="29"/>
      <c r="C314" s="29"/>
      <c r="D314" s="29"/>
      <c r="E314" s="29"/>
      <c r="F314" s="29"/>
      <c r="G314" s="29"/>
    </row>
    <row r="315" spans="1:7">
      <c r="A315" s="29"/>
      <c r="B315" s="29"/>
      <c r="C315" s="29"/>
      <c r="D315" s="29"/>
      <c r="E315" s="29"/>
      <c r="F315" s="29"/>
      <c r="G315" s="29"/>
    </row>
    <row r="316" spans="1:7">
      <c r="A316" s="29"/>
      <c r="B316" s="29"/>
      <c r="C316" s="29"/>
      <c r="D316" s="29"/>
      <c r="E316" s="29"/>
      <c r="F316" s="29"/>
      <c r="G316" s="29"/>
    </row>
    <row r="317" spans="1:7">
      <c r="A317" s="29"/>
      <c r="B317" s="29"/>
      <c r="C317" s="29"/>
      <c r="D317" s="29"/>
      <c r="E317" s="29"/>
      <c r="F317" s="29"/>
      <c r="G317" s="29"/>
    </row>
    <row r="318" spans="1:7">
      <c r="A318" s="29"/>
      <c r="B318" s="29"/>
      <c r="C318" s="29"/>
      <c r="D318" s="29"/>
      <c r="E318" s="29"/>
      <c r="F318" s="29"/>
      <c r="G318" s="29"/>
    </row>
    <row r="319" spans="1:7">
      <c r="A319" s="29"/>
      <c r="B319" s="29"/>
      <c r="C319" s="29"/>
      <c r="D319" s="29"/>
      <c r="E319" s="29"/>
      <c r="F319" s="29"/>
      <c r="G319" s="29"/>
    </row>
    <row r="320" spans="1:7">
      <c r="A320" s="29"/>
      <c r="B320" s="29"/>
      <c r="C320" s="29"/>
      <c r="D320" s="29"/>
      <c r="E320" s="29"/>
      <c r="F320" s="29"/>
      <c r="G320" s="29"/>
    </row>
    <row r="321" spans="1:7">
      <c r="A321" s="29"/>
      <c r="B321" s="29"/>
      <c r="C321" s="29"/>
      <c r="D321" s="29"/>
      <c r="E321" s="29"/>
      <c r="F321" s="29"/>
      <c r="G321" s="29"/>
    </row>
    <row r="322" spans="1:7">
      <c r="A322" s="29"/>
      <c r="B322" s="29"/>
      <c r="C322" s="29"/>
      <c r="D322" s="29"/>
      <c r="E322" s="29"/>
      <c r="F322" s="29"/>
      <c r="G322" s="29"/>
    </row>
    <row r="323" spans="1:7">
      <c r="A323" s="29"/>
      <c r="B323" s="29"/>
      <c r="C323" s="29"/>
      <c r="D323" s="29"/>
      <c r="E323" s="29"/>
      <c r="F323" s="29"/>
      <c r="G323" s="29"/>
    </row>
    <row r="324" spans="1:7">
      <c r="A324" s="29"/>
      <c r="B324" s="29"/>
      <c r="C324" s="29"/>
      <c r="D324" s="29"/>
      <c r="E324" s="29"/>
      <c r="F324" s="29"/>
      <c r="G324" s="29"/>
    </row>
    <row r="325" spans="1:7">
      <c r="A325" s="29"/>
      <c r="B325" s="29"/>
      <c r="C325" s="29"/>
      <c r="D325" s="29"/>
      <c r="E325" s="29"/>
      <c r="F325" s="29"/>
      <c r="G325" s="29"/>
    </row>
    <row r="326" spans="1:7">
      <c r="A326" s="29"/>
      <c r="B326" s="29"/>
      <c r="C326" s="29"/>
      <c r="D326" s="29"/>
      <c r="E326" s="29"/>
      <c r="F326" s="29"/>
      <c r="G326" s="29"/>
    </row>
    <row r="327" spans="1:7">
      <c r="A327" s="29"/>
      <c r="B327" s="29"/>
      <c r="C327" s="29"/>
      <c r="D327" s="29"/>
      <c r="E327" s="29"/>
      <c r="F327" s="29"/>
      <c r="G327" s="29"/>
    </row>
    <row r="328" spans="1:7">
      <c r="A328" s="29"/>
      <c r="B328" s="29"/>
      <c r="C328" s="29"/>
      <c r="D328" s="29"/>
      <c r="E328" s="29"/>
      <c r="F328" s="29"/>
      <c r="G328" s="29"/>
    </row>
    <row r="329" spans="1:7">
      <c r="A329" s="29"/>
      <c r="B329" s="29"/>
      <c r="C329" s="29"/>
      <c r="D329" s="29"/>
      <c r="E329" s="29"/>
      <c r="F329" s="29"/>
      <c r="G329" s="29"/>
    </row>
    <row r="330" spans="1:7">
      <c r="A330" s="29"/>
      <c r="B330" s="29"/>
      <c r="C330" s="29"/>
      <c r="D330" s="29"/>
      <c r="E330" s="29"/>
      <c r="F330" s="29"/>
      <c r="G330" s="29"/>
    </row>
    <row r="331" spans="1:7">
      <c r="A331" s="29"/>
      <c r="B331" s="29"/>
      <c r="C331" s="29"/>
      <c r="D331" s="29"/>
      <c r="E331" s="29"/>
      <c r="F331" s="29"/>
      <c r="G331" s="29"/>
    </row>
    <row r="332" spans="1:7">
      <c r="A332" s="29"/>
      <c r="B332" s="29"/>
      <c r="C332" s="29"/>
      <c r="D332" s="29"/>
      <c r="E332" s="29"/>
      <c r="F332" s="29"/>
      <c r="G332" s="29"/>
    </row>
    <row r="333" spans="1:7">
      <c r="A333" s="29"/>
      <c r="B333" s="29"/>
      <c r="C333" s="29"/>
      <c r="D333" s="29"/>
      <c r="E333" s="29"/>
      <c r="F333" s="29"/>
      <c r="G333" s="29"/>
    </row>
    <row r="334" spans="1:7">
      <c r="A334" s="29"/>
      <c r="B334" s="29"/>
      <c r="C334" s="29"/>
      <c r="D334" s="29"/>
      <c r="E334" s="29"/>
      <c r="F334" s="29"/>
      <c r="G334" s="29"/>
    </row>
    <row r="335" spans="1:7">
      <c r="A335" s="29"/>
      <c r="B335" s="29"/>
      <c r="C335" s="29"/>
      <c r="D335" s="29"/>
      <c r="E335" s="29"/>
      <c r="F335" s="29"/>
      <c r="G335" s="29"/>
    </row>
    <row r="336" spans="1:7">
      <c r="A336" s="29"/>
      <c r="B336" s="29"/>
      <c r="C336" s="29"/>
      <c r="D336" s="29"/>
      <c r="E336" s="29"/>
      <c r="F336" s="29"/>
      <c r="G336" s="29"/>
    </row>
    <row r="337" spans="1:7">
      <c r="A337" s="29"/>
      <c r="B337" s="29"/>
      <c r="C337" s="29"/>
      <c r="D337" s="29"/>
      <c r="E337" s="29"/>
      <c r="F337" s="29"/>
      <c r="G337" s="29"/>
    </row>
    <row r="338" spans="1:7">
      <c r="A338" s="29"/>
      <c r="B338" s="29"/>
      <c r="C338" s="29"/>
      <c r="D338" s="29"/>
      <c r="E338" s="29"/>
      <c r="F338" s="29"/>
      <c r="G338" s="29"/>
    </row>
    <row r="339" spans="1:7">
      <c r="A339" s="29"/>
      <c r="B339" s="29"/>
      <c r="C339" s="29"/>
      <c r="D339" s="29"/>
      <c r="E339" s="29"/>
      <c r="F339" s="29"/>
      <c r="G339" s="29"/>
    </row>
    <row r="340" spans="1:7">
      <c r="A340" s="29"/>
      <c r="B340" s="29"/>
      <c r="C340" s="29"/>
      <c r="D340" s="29"/>
      <c r="E340" s="29"/>
      <c r="F340" s="29"/>
      <c r="G340" s="29"/>
    </row>
    <row r="341" spans="1:7">
      <c r="A341" s="29"/>
      <c r="B341" s="29"/>
      <c r="C341" s="29"/>
      <c r="D341" s="29"/>
      <c r="E341" s="29"/>
      <c r="F341" s="29"/>
      <c r="G341" s="29"/>
    </row>
    <row r="342" spans="1:7">
      <c r="A342" s="29"/>
      <c r="B342" s="29"/>
      <c r="C342" s="29"/>
      <c r="D342" s="29"/>
      <c r="E342" s="29"/>
      <c r="F342" s="29"/>
      <c r="G342" s="29"/>
    </row>
    <row r="343" spans="1:7">
      <c r="A343" s="29"/>
      <c r="B343" s="29"/>
      <c r="C343" s="29"/>
      <c r="D343" s="29"/>
      <c r="E343" s="29"/>
      <c r="F343" s="29"/>
      <c r="G343" s="29"/>
    </row>
    <row r="344" spans="1:7">
      <c r="A344" s="29"/>
      <c r="B344" s="29"/>
      <c r="C344" s="29"/>
      <c r="D344" s="29"/>
      <c r="E344" s="29"/>
      <c r="F344" s="29"/>
      <c r="G344" s="29"/>
    </row>
    <row r="345" spans="1:7">
      <c r="A345" s="29"/>
      <c r="B345" s="29"/>
      <c r="C345" s="29"/>
      <c r="D345" s="29"/>
      <c r="E345" s="29"/>
      <c r="F345" s="29"/>
      <c r="G345" s="29"/>
    </row>
    <row r="346" spans="1:7">
      <c r="A346" s="29"/>
      <c r="B346" s="29"/>
      <c r="C346" s="29"/>
      <c r="D346" s="29"/>
      <c r="E346" s="29"/>
      <c r="F346" s="29"/>
      <c r="G346" s="29"/>
    </row>
    <row r="347" spans="1:7">
      <c r="A347" s="29"/>
      <c r="B347" s="29"/>
      <c r="C347" s="29"/>
      <c r="D347" s="29"/>
      <c r="E347" s="29"/>
      <c r="F347" s="29"/>
      <c r="G347" s="29"/>
    </row>
    <row r="348" spans="1:7">
      <c r="A348" s="29"/>
      <c r="B348" s="29"/>
      <c r="C348" s="29"/>
      <c r="D348" s="29"/>
      <c r="E348" s="29"/>
      <c r="F348" s="29"/>
      <c r="G348" s="29"/>
    </row>
    <row r="349" spans="1:7">
      <c r="A349" s="29"/>
      <c r="B349" s="29"/>
      <c r="C349" s="29"/>
      <c r="D349" s="29"/>
      <c r="E349" s="29"/>
      <c r="F349" s="29"/>
      <c r="G349" s="29"/>
    </row>
    <row r="350" spans="1:7">
      <c r="A350" s="29"/>
      <c r="B350" s="29"/>
      <c r="C350" s="29"/>
      <c r="D350" s="29"/>
      <c r="E350" s="29"/>
      <c r="F350" s="29"/>
      <c r="G350" s="29"/>
    </row>
    <row r="351" spans="1:7">
      <c r="A351" s="29"/>
      <c r="B351" s="29"/>
      <c r="C351" s="29"/>
      <c r="D351" s="29"/>
      <c r="E351" s="29"/>
      <c r="F351" s="29"/>
      <c r="G351" s="29"/>
    </row>
    <row r="352" spans="1:7">
      <c r="A352" s="29"/>
      <c r="B352" s="29"/>
      <c r="C352" s="29"/>
      <c r="D352" s="29"/>
      <c r="E352" s="29"/>
      <c r="F352" s="29"/>
      <c r="G352" s="29"/>
    </row>
    <row r="353" spans="1:7">
      <c r="A353" s="29"/>
      <c r="B353" s="29"/>
      <c r="C353" s="29"/>
      <c r="D353" s="29"/>
      <c r="E353" s="29"/>
      <c r="F353" s="29"/>
      <c r="G353" s="29"/>
    </row>
    <row r="354" spans="1:7">
      <c r="A354" s="29"/>
      <c r="B354" s="29"/>
      <c r="C354" s="29"/>
      <c r="D354" s="29"/>
      <c r="E354" s="29"/>
      <c r="F354" s="29"/>
      <c r="G354" s="29"/>
    </row>
    <row r="355" spans="1:7">
      <c r="A355" s="29"/>
      <c r="B355" s="29"/>
      <c r="C355" s="29"/>
      <c r="D355" s="29"/>
      <c r="E355" s="29"/>
      <c r="F355" s="29"/>
      <c r="G355" s="29"/>
    </row>
    <row r="356" spans="1:7">
      <c r="A356" s="29"/>
      <c r="B356" s="29"/>
      <c r="C356" s="29"/>
      <c r="D356" s="29"/>
      <c r="E356" s="29"/>
      <c r="F356" s="29"/>
      <c r="G356" s="29"/>
    </row>
    <row r="357" spans="1:7">
      <c r="A357" s="29"/>
      <c r="B357" s="29"/>
      <c r="C357" s="29"/>
      <c r="D357" s="29"/>
      <c r="E357" s="29"/>
      <c r="F357" s="29"/>
      <c r="G357" s="29"/>
    </row>
    <row r="358" spans="1:7">
      <c r="A358" s="29"/>
      <c r="B358" s="29"/>
      <c r="C358" s="29"/>
      <c r="D358" s="29"/>
      <c r="E358" s="29"/>
      <c r="F358" s="29"/>
      <c r="G358" s="29"/>
    </row>
    <row r="359" spans="1:7">
      <c r="A359" s="29"/>
      <c r="B359" s="29"/>
      <c r="C359" s="29"/>
      <c r="D359" s="29"/>
      <c r="E359" s="29"/>
      <c r="F359" s="29"/>
      <c r="G359" s="29"/>
    </row>
    <row r="360" spans="1:7">
      <c r="A360" s="29"/>
      <c r="B360" s="29"/>
      <c r="C360" s="29"/>
      <c r="D360" s="29"/>
      <c r="E360" s="29"/>
      <c r="F360" s="29"/>
      <c r="G360" s="29"/>
    </row>
    <row r="361" spans="1:7">
      <c r="A361" s="29"/>
      <c r="B361" s="29"/>
      <c r="C361" s="29"/>
      <c r="D361" s="29"/>
      <c r="E361" s="29"/>
      <c r="F361" s="29"/>
      <c r="G361" s="29"/>
    </row>
    <row r="362" spans="1:7">
      <c r="A362" s="29"/>
      <c r="B362" s="29"/>
      <c r="C362" s="29"/>
      <c r="D362" s="29"/>
      <c r="E362" s="29"/>
      <c r="F362" s="29"/>
      <c r="G362" s="29"/>
    </row>
    <row r="363" spans="1:7">
      <c r="A363" s="29"/>
      <c r="B363" s="29"/>
      <c r="C363" s="29"/>
      <c r="D363" s="29"/>
      <c r="E363" s="29"/>
      <c r="F363" s="29"/>
      <c r="G363" s="29"/>
    </row>
    <row r="364" spans="1:7">
      <c r="A364" s="29"/>
      <c r="B364" s="29"/>
      <c r="C364" s="29"/>
      <c r="D364" s="29"/>
      <c r="E364" s="29"/>
      <c r="F364" s="29"/>
      <c r="G364" s="29"/>
    </row>
    <row r="365" spans="1:7">
      <c r="A365" s="29"/>
      <c r="B365" s="29"/>
      <c r="C365" s="29"/>
      <c r="D365" s="29"/>
      <c r="E365" s="29"/>
      <c r="F365" s="29"/>
      <c r="G365" s="29"/>
    </row>
    <row r="366" spans="1:7">
      <c r="A366" s="29"/>
      <c r="B366" s="29"/>
      <c r="C366" s="29"/>
      <c r="D366" s="29"/>
      <c r="E366" s="29"/>
      <c r="F366" s="29"/>
      <c r="G366" s="29"/>
    </row>
    <row r="367" spans="1:7">
      <c r="A367" s="29"/>
      <c r="B367" s="29"/>
      <c r="C367" s="29"/>
      <c r="D367" s="29"/>
      <c r="E367" s="29"/>
      <c r="F367" s="29"/>
      <c r="G367" s="29"/>
    </row>
    <row r="368" spans="1:7">
      <c r="A368" s="29"/>
      <c r="B368" s="29"/>
      <c r="C368" s="29"/>
      <c r="D368" s="29"/>
      <c r="E368" s="29"/>
      <c r="F368" s="29"/>
      <c r="G368" s="29"/>
    </row>
    <row r="369" spans="1:7">
      <c r="A369" s="29"/>
      <c r="B369" s="29"/>
      <c r="C369" s="29"/>
      <c r="D369" s="29"/>
      <c r="E369" s="29"/>
      <c r="F369" s="29"/>
      <c r="G369" s="29"/>
    </row>
    <row r="370" spans="1:7">
      <c r="A370" s="29"/>
      <c r="B370" s="29"/>
      <c r="C370" s="29"/>
      <c r="D370" s="29"/>
      <c r="E370" s="29"/>
      <c r="F370" s="29"/>
      <c r="G370" s="29"/>
    </row>
    <row r="371" spans="1:7">
      <c r="A371" s="29"/>
      <c r="B371" s="29"/>
      <c r="C371" s="29"/>
      <c r="D371" s="29"/>
      <c r="E371" s="29"/>
      <c r="F371" s="29"/>
      <c r="G371" s="29"/>
    </row>
    <row r="372" spans="1:7">
      <c r="A372" s="29"/>
      <c r="B372" s="29"/>
      <c r="C372" s="29"/>
      <c r="D372" s="29"/>
      <c r="E372" s="29"/>
      <c r="F372" s="29"/>
      <c r="G372" s="29"/>
    </row>
    <row r="373" spans="1:7">
      <c r="A373" s="29"/>
      <c r="B373" s="29"/>
      <c r="C373" s="29"/>
      <c r="D373" s="29"/>
      <c r="E373" s="29"/>
      <c r="F373" s="29"/>
      <c r="G373" s="29"/>
    </row>
    <row r="374" spans="1:7">
      <c r="A374" s="29"/>
      <c r="B374" s="29"/>
      <c r="C374" s="29"/>
      <c r="D374" s="29"/>
      <c r="E374" s="29"/>
      <c r="F374" s="29"/>
      <c r="G374" s="29"/>
    </row>
    <row r="375" spans="1:7">
      <c r="A375" s="29"/>
      <c r="B375" s="29"/>
      <c r="C375" s="29"/>
      <c r="D375" s="29"/>
      <c r="E375" s="29"/>
      <c r="F375" s="29"/>
      <c r="G375" s="29"/>
    </row>
    <row r="376" spans="1:7">
      <c r="A376" s="29"/>
      <c r="B376" s="29"/>
      <c r="C376" s="29"/>
      <c r="D376" s="29"/>
      <c r="E376" s="29"/>
      <c r="F376" s="29"/>
      <c r="G376" s="29"/>
    </row>
    <row r="377" spans="1:7">
      <c r="A377" s="29"/>
      <c r="B377" s="29"/>
      <c r="C377" s="29"/>
      <c r="D377" s="29"/>
      <c r="E377" s="29"/>
      <c r="F377" s="29"/>
      <c r="G377" s="29"/>
    </row>
    <row r="378" spans="1:7">
      <c r="A378" s="29"/>
      <c r="B378" s="29"/>
      <c r="C378" s="29"/>
      <c r="D378" s="29"/>
      <c r="E378" s="29"/>
      <c r="F378" s="29"/>
      <c r="G378" s="29"/>
    </row>
    <row r="379" spans="1:7">
      <c r="A379" s="29"/>
      <c r="B379" s="29"/>
      <c r="C379" s="29"/>
      <c r="D379" s="29"/>
      <c r="E379" s="29"/>
      <c r="F379" s="29"/>
      <c r="G379" s="29"/>
    </row>
    <row r="380" spans="1:7">
      <c r="A380" s="29"/>
      <c r="B380" s="29"/>
      <c r="C380" s="29"/>
      <c r="D380" s="29"/>
      <c r="E380" s="29"/>
      <c r="F380" s="29"/>
      <c r="G380" s="29"/>
    </row>
    <row r="381" spans="1:7">
      <c r="A381" s="29"/>
      <c r="B381" s="29"/>
      <c r="C381" s="29"/>
      <c r="D381" s="29"/>
      <c r="E381" s="29"/>
      <c r="F381" s="29"/>
      <c r="G381" s="29"/>
    </row>
    <row r="382" spans="1:7">
      <c r="A382" s="29"/>
      <c r="B382" s="29"/>
      <c r="C382" s="29"/>
      <c r="D382" s="29"/>
      <c r="E382" s="29"/>
      <c r="F382" s="29"/>
      <c r="G382" s="29"/>
    </row>
    <row r="383" spans="1:7">
      <c r="A383" s="29"/>
      <c r="B383" s="29"/>
      <c r="C383" s="29"/>
      <c r="D383" s="29"/>
      <c r="E383" s="29"/>
      <c r="F383" s="29"/>
      <c r="G383" s="29"/>
    </row>
    <row r="384" spans="1:7">
      <c r="A384" s="29"/>
      <c r="B384" s="29"/>
      <c r="C384" s="29"/>
      <c r="D384" s="29"/>
      <c r="E384" s="29"/>
      <c r="F384" s="29"/>
      <c r="G384" s="29"/>
    </row>
    <row r="385" spans="1:7">
      <c r="A385" s="29"/>
      <c r="B385" s="29"/>
      <c r="C385" s="29"/>
      <c r="D385" s="29"/>
      <c r="E385" s="29"/>
      <c r="F385" s="29"/>
      <c r="G385" s="29"/>
    </row>
    <row r="386" spans="1:7">
      <c r="A386" s="29"/>
      <c r="B386" s="29"/>
      <c r="C386" s="29"/>
      <c r="D386" s="29"/>
      <c r="E386" s="29"/>
      <c r="F386" s="29"/>
      <c r="G386" s="29"/>
    </row>
    <row r="387" spans="1:7">
      <c r="A387" s="29"/>
      <c r="B387" s="29"/>
      <c r="C387" s="29"/>
      <c r="D387" s="29"/>
      <c r="E387" s="29"/>
      <c r="F387" s="29"/>
      <c r="G387" s="29"/>
    </row>
    <row r="388" spans="1:7">
      <c r="A388" s="29"/>
      <c r="B388" s="29"/>
      <c r="C388" s="29"/>
      <c r="D388" s="29"/>
      <c r="E388" s="29"/>
      <c r="F388" s="29"/>
      <c r="G388" s="29"/>
    </row>
    <row r="389" spans="1:7">
      <c r="A389" s="29"/>
      <c r="B389" s="29"/>
      <c r="C389" s="29"/>
      <c r="D389" s="29"/>
      <c r="E389" s="29"/>
      <c r="F389" s="29"/>
      <c r="G389" s="29"/>
    </row>
    <row r="390" spans="1:7">
      <c r="A390" s="29"/>
      <c r="B390" s="29"/>
      <c r="C390" s="29"/>
      <c r="D390" s="29"/>
      <c r="E390" s="29"/>
      <c r="F390" s="29"/>
      <c r="G390" s="29"/>
    </row>
    <row r="391" spans="1:7">
      <c r="A391" s="29"/>
      <c r="B391" s="29"/>
      <c r="C391" s="29"/>
      <c r="D391" s="29"/>
      <c r="E391" s="29"/>
      <c r="F391" s="29"/>
      <c r="G391" s="29"/>
    </row>
    <row r="392" spans="1:7">
      <c r="A392" s="29"/>
      <c r="B392" s="29"/>
      <c r="C392" s="29"/>
      <c r="D392" s="29"/>
      <c r="E392" s="29"/>
      <c r="F392" s="29"/>
      <c r="G392" s="29"/>
    </row>
    <row r="393" spans="1:7">
      <c r="A393" s="29"/>
      <c r="B393" s="29"/>
      <c r="C393" s="29"/>
      <c r="D393" s="29"/>
      <c r="E393" s="29"/>
      <c r="F393" s="29"/>
      <c r="G393" s="29"/>
    </row>
    <row r="394" spans="1:7">
      <c r="A394" s="29"/>
      <c r="B394" s="29"/>
      <c r="C394" s="29"/>
      <c r="D394" s="29"/>
      <c r="E394" s="29"/>
      <c r="F394" s="29"/>
      <c r="G394" s="29"/>
    </row>
    <row r="395" spans="1:7">
      <c r="A395" s="29"/>
      <c r="B395" s="29"/>
      <c r="C395" s="29"/>
      <c r="D395" s="29"/>
      <c r="E395" s="29"/>
      <c r="F395" s="29"/>
      <c r="G395" s="29"/>
    </row>
    <row r="396" spans="1:7">
      <c r="A396" s="29"/>
      <c r="B396" s="29"/>
      <c r="C396" s="29"/>
      <c r="D396" s="29"/>
      <c r="E396" s="29"/>
      <c r="F396" s="29"/>
      <c r="G396" s="29"/>
    </row>
    <row r="397" spans="1:7">
      <c r="A397" s="29"/>
      <c r="B397" s="29"/>
      <c r="C397" s="29"/>
      <c r="D397" s="29"/>
      <c r="E397" s="29"/>
      <c r="F397" s="29"/>
      <c r="G397" s="29"/>
    </row>
    <row r="398" spans="1:7">
      <c r="A398" s="29"/>
      <c r="B398" s="29"/>
      <c r="C398" s="29"/>
      <c r="D398" s="29"/>
      <c r="E398" s="29"/>
      <c r="F398" s="29"/>
      <c r="G398" s="29"/>
    </row>
    <row r="399" spans="1:7">
      <c r="A399" s="29"/>
      <c r="B399" s="29"/>
      <c r="C399" s="29"/>
      <c r="D399" s="29"/>
      <c r="E399" s="29"/>
      <c r="F399" s="29"/>
      <c r="G399" s="29"/>
    </row>
    <row r="400" spans="1:7">
      <c r="A400" s="29"/>
      <c r="B400" s="29"/>
      <c r="C400" s="29"/>
      <c r="D400" s="29"/>
      <c r="E400" s="29"/>
      <c r="F400" s="29"/>
      <c r="G400" s="29"/>
    </row>
    <row r="401" spans="1:7">
      <c r="A401" s="29"/>
      <c r="B401" s="29"/>
      <c r="C401" s="29"/>
      <c r="D401" s="29"/>
      <c r="E401" s="29"/>
      <c r="F401" s="29"/>
      <c r="G401" s="29"/>
    </row>
    <row r="402" spans="1:7">
      <c r="A402" s="29"/>
      <c r="B402" s="29"/>
      <c r="C402" s="29"/>
      <c r="D402" s="29"/>
      <c r="E402" s="29"/>
      <c r="F402" s="29"/>
      <c r="G402" s="29"/>
    </row>
    <row r="403" spans="1:7">
      <c r="A403" s="29"/>
      <c r="B403" s="29"/>
      <c r="C403" s="29"/>
      <c r="D403" s="29"/>
      <c r="E403" s="29"/>
      <c r="F403" s="29"/>
      <c r="G403" s="29"/>
    </row>
    <row r="404" spans="1:7">
      <c r="A404" s="29"/>
      <c r="B404" s="29"/>
      <c r="C404" s="29"/>
      <c r="D404" s="29"/>
      <c r="E404" s="29"/>
      <c r="F404" s="29"/>
      <c r="G404" s="29"/>
    </row>
    <row r="405" spans="1:7">
      <c r="A405" s="29"/>
      <c r="B405" s="29"/>
      <c r="C405" s="29"/>
      <c r="D405" s="29"/>
      <c r="E405" s="29"/>
      <c r="F405" s="29"/>
      <c r="G405" s="29"/>
    </row>
    <row r="406" spans="1:7">
      <c r="A406" s="29"/>
      <c r="B406" s="29"/>
      <c r="C406" s="29"/>
      <c r="D406" s="29"/>
      <c r="E406" s="29"/>
      <c r="F406" s="29"/>
      <c r="G406" s="29"/>
    </row>
    <row r="407" spans="1:7">
      <c r="A407" s="29"/>
      <c r="B407" s="29"/>
      <c r="C407" s="29"/>
      <c r="D407" s="29"/>
      <c r="E407" s="29"/>
      <c r="F407" s="29"/>
      <c r="G407" s="29"/>
    </row>
    <row r="408" spans="1:7">
      <c r="A408" s="29"/>
      <c r="B408" s="29"/>
      <c r="C408" s="29"/>
      <c r="D408" s="29"/>
      <c r="E408" s="29"/>
      <c r="F408" s="29"/>
      <c r="G408" s="29"/>
    </row>
    <row r="409" spans="1:7">
      <c r="A409" s="29"/>
      <c r="B409" s="29"/>
      <c r="C409" s="29"/>
      <c r="D409" s="29"/>
      <c r="E409" s="29"/>
      <c r="F409" s="29"/>
      <c r="G409" s="29"/>
    </row>
    <row r="410" spans="1:7">
      <c r="A410" s="29"/>
      <c r="B410" s="29"/>
      <c r="C410" s="29"/>
      <c r="D410" s="29"/>
      <c r="E410" s="29"/>
      <c r="F410" s="29"/>
      <c r="G410" s="29"/>
    </row>
    <row r="411" spans="1:7">
      <c r="A411" s="29"/>
      <c r="B411" s="29"/>
      <c r="C411" s="29"/>
      <c r="D411" s="29"/>
      <c r="E411" s="29"/>
      <c r="F411" s="29"/>
      <c r="G411" s="29"/>
    </row>
    <row r="412" spans="1:7">
      <c r="A412" s="29"/>
      <c r="B412" s="29"/>
      <c r="C412" s="29"/>
      <c r="D412" s="29"/>
      <c r="E412" s="29"/>
      <c r="F412" s="29"/>
      <c r="G412" s="29"/>
    </row>
    <row r="413" spans="1:7">
      <c r="A413" s="29"/>
      <c r="B413" s="29"/>
      <c r="C413" s="29"/>
      <c r="D413" s="29"/>
      <c r="E413" s="29"/>
      <c r="F413" s="29"/>
      <c r="G413" s="29"/>
    </row>
    <row r="414" spans="1:7">
      <c r="A414" s="29"/>
      <c r="B414" s="29"/>
      <c r="C414" s="29"/>
      <c r="D414" s="29"/>
      <c r="E414" s="29"/>
      <c r="F414" s="29"/>
      <c r="G414" s="29"/>
    </row>
    <row r="415" spans="1:7">
      <c r="A415" s="29"/>
      <c r="B415" s="29"/>
      <c r="C415" s="29"/>
      <c r="D415" s="29"/>
      <c r="E415" s="29"/>
      <c r="F415" s="29"/>
      <c r="G415" s="29"/>
    </row>
    <row r="416" spans="1:7">
      <c r="A416" s="29"/>
      <c r="B416" s="29"/>
      <c r="C416" s="29"/>
      <c r="D416" s="29"/>
      <c r="E416" s="29"/>
      <c r="F416" s="29"/>
      <c r="G416" s="29"/>
    </row>
    <row r="417" spans="1:7">
      <c r="A417" s="29"/>
      <c r="B417" s="29"/>
      <c r="C417" s="29"/>
      <c r="D417" s="29"/>
      <c r="E417" s="29"/>
      <c r="F417" s="29"/>
      <c r="G417" s="29"/>
    </row>
    <row r="418" spans="1:7">
      <c r="A418" s="29"/>
      <c r="B418" s="29"/>
      <c r="C418" s="29"/>
      <c r="D418" s="29"/>
      <c r="E418" s="29"/>
      <c r="F418" s="29"/>
      <c r="G418" s="29"/>
    </row>
    <row r="419" spans="1:7">
      <c r="A419" s="29"/>
      <c r="B419" s="29"/>
      <c r="C419" s="29"/>
      <c r="D419" s="29"/>
      <c r="E419" s="29"/>
      <c r="F419" s="29"/>
      <c r="G419" s="29"/>
    </row>
    <row r="420" spans="1:7">
      <c r="A420" s="29"/>
      <c r="B420" s="29"/>
      <c r="C420" s="29"/>
      <c r="D420" s="29"/>
      <c r="E420" s="29"/>
      <c r="F420" s="29"/>
      <c r="G420" s="29"/>
    </row>
    <row r="421" spans="1:7">
      <c r="A421" s="29"/>
      <c r="B421" s="29"/>
      <c r="C421" s="29"/>
      <c r="D421" s="29"/>
      <c r="E421" s="29"/>
      <c r="F421" s="29"/>
      <c r="G421" s="29"/>
    </row>
    <row r="422" spans="1:7">
      <c r="A422" s="29"/>
      <c r="B422" s="29"/>
      <c r="C422" s="29"/>
      <c r="D422" s="29"/>
      <c r="E422" s="29"/>
      <c r="F422" s="29"/>
      <c r="G422" s="29"/>
    </row>
    <row r="423" spans="1:7">
      <c r="A423" s="29"/>
      <c r="B423" s="29"/>
      <c r="C423" s="29"/>
      <c r="D423" s="29"/>
      <c r="E423" s="29"/>
      <c r="F423" s="29"/>
      <c r="G423" s="29"/>
    </row>
    <row r="424" spans="1:7">
      <c r="A424" s="29"/>
      <c r="B424" s="29"/>
      <c r="C424" s="29"/>
      <c r="D424" s="29"/>
      <c r="E424" s="29"/>
      <c r="F424" s="29"/>
      <c r="G424" s="29"/>
    </row>
    <row r="425" spans="1:7">
      <c r="A425" s="29"/>
      <c r="B425" s="29"/>
      <c r="C425" s="29"/>
      <c r="D425" s="29"/>
      <c r="E425" s="29"/>
      <c r="F425" s="29"/>
      <c r="G425" s="29"/>
    </row>
    <row r="426" spans="1:7">
      <c r="A426" s="29"/>
      <c r="B426" s="29"/>
      <c r="C426" s="29"/>
      <c r="D426" s="29"/>
      <c r="E426" s="29"/>
      <c r="F426" s="29"/>
      <c r="G426" s="29"/>
    </row>
    <row r="427" spans="1:7">
      <c r="A427" s="29"/>
      <c r="B427" s="29"/>
      <c r="C427" s="29"/>
      <c r="D427" s="29"/>
      <c r="E427" s="29"/>
      <c r="F427" s="29"/>
      <c r="G427" s="29"/>
    </row>
    <row r="428" spans="1:7">
      <c r="A428" s="29"/>
      <c r="B428" s="29"/>
      <c r="C428" s="29"/>
      <c r="D428" s="29"/>
      <c r="E428" s="29"/>
      <c r="F428" s="29"/>
      <c r="G428" s="29"/>
    </row>
    <row r="429" spans="1:7">
      <c r="A429" s="29"/>
      <c r="B429" s="29"/>
      <c r="C429" s="29"/>
      <c r="D429" s="29"/>
      <c r="E429" s="29"/>
      <c r="F429" s="29"/>
      <c r="G429" s="29"/>
    </row>
    <row r="430" spans="1:7">
      <c r="A430" s="29"/>
      <c r="B430" s="29"/>
      <c r="C430" s="29"/>
      <c r="D430" s="29"/>
      <c r="E430" s="29"/>
      <c r="F430" s="29"/>
      <c r="G430" s="29"/>
    </row>
    <row r="431" spans="1:7">
      <c r="A431" s="29"/>
      <c r="B431" s="29"/>
      <c r="C431" s="29"/>
      <c r="D431" s="29"/>
      <c r="E431" s="29"/>
      <c r="F431" s="29"/>
      <c r="G431" s="29"/>
    </row>
    <row r="432" spans="1:7">
      <c r="A432" s="29"/>
      <c r="B432" s="29"/>
      <c r="C432" s="29"/>
      <c r="D432" s="29"/>
      <c r="E432" s="29"/>
      <c r="F432" s="29"/>
      <c r="G432" s="29"/>
    </row>
    <row r="433" spans="1:7">
      <c r="A433" s="29"/>
      <c r="B433" s="29"/>
      <c r="C433" s="29"/>
      <c r="D433" s="29"/>
      <c r="E433" s="29"/>
      <c r="F433" s="29"/>
      <c r="G433" s="29"/>
    </row>
    <row r="434" spans="1:7">
      <c r="A434" s="29"/>
      <c r="B434" s="29"/>
      <c r="C434" s="29"/>
      <c r="D434" s="29"/>
      <c r="E434" s="29"/>
      <c r="F434" s="29"/>
      <c r="G434" s="29"/>
    </row>
    <row r="435" spans="1:7">
      <c r="A435" s="29"/>
      <c r="B435" s="29"/>
      <c r="C435" s="29"/>
      <c r="D435" s="29"/>
      <c r="E435" s="29"/>
      <c r="F435" s="29"/>
      <c r="G435" s="29"/>
    </row>
    <row r="436" spans="1:7">
      <c r="A436" s="29"/>
      <c r="B436" s="29"/>
      <c r="C436" s="29"/>
      <c r="D436" s="29"/>
      <c r="E436" s="29"/>
      <c r="F436" s="29"/>
      <c r="G436" s="29"/>
    </row>
    <row r="437" spans="1:7">
      <c r="A437" s="29"/>
      <c r="B437" s="29"/>
      <c r="C437" s="29"/>
      <c r="D437" s="29"/>
      <c r="E437" s="29"/>
      <c r="F437" s="29"/>
      <c r="G437" s="29"/>
    </row>
    <row r="438" spans="1:7">
      <c r="A438" s="29"/>
      <c r="B438" s="29"/>
      <c r="C438" s="29"/>
      <c r="D438" s="29"/>
      <c r="E438" s="29"/>
      <c r="F438" s="29"/>
      <c r="G438" s="29"/>
    </row>
    <row r="439" spans="1:7">
      <c r="A439" s="29"/>
      <c r="B439" s="29"/>
      <c r="C439" s="29"/>
      <c r="D439" s="29"/>
      <c r="E439" s="29"/>
      <c r="F439" s="29"/>
      <c r="G439" s="29"/>
    </row>
    <row r="440" spans="1:7">
      <c r="A440" s="29"/>
      <c r="B440" s="29"/>
      <c r="C440" s="29"/>
      <c r="D440" s="29"/>
      <c r="E440" s="29"/>
      <c r="F440" s="29"/>
      <c r="G440" s="29"/>
    </row>
    <row r="441" spans="1:7">
      <c r="A441" s="29"/>
      <c r="B441" s="29"/>
      <c r="C441" s="29"/>
      <c r="D441" s="29"/>
      <c r="E441" s="29"/>
      <c r="F441" s="29"/>
      <c r="G441" s="29"/>
    </row>
    <row r="442" spans="1:7">
      <c r="A442" s="29"/>
      <c r="B442" s="29"/>
      <c r="C442" s="29"/>
      <c r="D442" s="29"/>
      <c r="E442" s="29"/>
      <c r="F442" s="29"/>
      <c r="G442" s="29"/>
    </row>
    <row r="443" spans="1:7">
      <c r="A443" s="29"/>
      <c r="B443" s="29"/>
      <c r="C443" s="29"/>
      <c r="D443" s="29"/>
      <c r="E443" s="29"/>
      <c r="F443" s="29"/>
      <c r="G443" s="29"/>
    </row>
    <row r="444" spans="1:7">
      <c r="A444" s="29"/>
      <c r="B444" s="29"/>
      <c r="C444" s="29"/>
      <c r="D444" s="29"/>
      <c r="E444" s="29"/>
      <c r="F444" s="29"/>
      <c r="G444" s="29"/>
    </row>
    <row r="445" spans="1:7">
      <c r="A445" s="29"/>
      <c r="B445" s="29"/>
      <c r="C445" s="29"/>
      <c r="D445" s="29"/>
      <c r="E445" s="29"/>
      <c r="F445" s="29"/>
      <c r="G445" s="29"/>
    </row>
    <row r="446" spans="1:7">
      <c r="A446" s="29"/>
      <c r="B446" s="29"/>
      <c r="C446" s="29"/>
      <c r="D446" s="29"/>
      <c r="E446" s="29"/>
      <c r="F446" s="29"/>
      <c r="G446" s="29"/>
    </row>
    <row r="447" spans="1:7">
      <c r="A447" s="29"/>
      <c r="B447" s="29"/>
      <c r="C447" s="29"/>
      <c r="D447" s="29"/>
      <c r="E447" s="29"/>
      <c r="F447" s="29"/>
      <c r="G447" s="29"/>
    </row>
    <row r="448" spans="1:7">
      <c r="A448" s="29"/>
      <c r="B448" s="29"/>
      <c r="C448" s="29"/>
      <c r="D448" s="29"/>
      <c r="E448" s="29"/>
      <c r="F448" s="29"/>
      <c r="G448" s="29"/>
    </row>
    <row r="449" spans="1:7">
      <c r="A449" s="29"/>
      <c r="B449" s="29"/>
      <c r="C449" s="29"/>
      <c r="D449" s="29"/>
      <c r="E449" s="29"/>
      <c r="F449" s="29"/>
      <c r="G449" s="29"/>
    </row>
    <row r="450" spans="1:7">
      <c r="A450" s="29"/>
      <c r="B450" s="29"/>
      <c r="C450" s="29"/>
      <c r="D450" s="29"/>
      <c r="E450" s="29"/>
      <c r="F450" s="29"/>
      <c r="G450" s="29"/>
    </row>
    <row r="451" spans="1:7">
      <c r="A451" s="29"/>
      <c r="B451" s="29"/>
      <c r="C451" s="29"/>
      <c r="D451" s="29"/>
      <c r="E451" s="29"/>
      <c r="F451" s="29"/>
      <c r="G451" s="29"/>
    </row>
    <row r="452" spans="1:7">
      <c r="A452" s="29"/>
      <c r="B452" s="29"/>
      <c r="C452" s="29"/>
      <c r="D452" s="29"/>
      <c r="E452" s="29"/>
      <c r="F452" s="29"/>
      <c r="G452" s="29"/>
    </row>
    <row r="453" spans="1:7">
      <c r="A453" s="29"/>
      <c r="B453" s="29"/>
      <c r="C453" s="29"/>
      <c r="D453" s="29"/>
      <c r="E453" s="29"/>
      <c r="F453" s="29"/>
      <c r="G453" s="29"/>
    </row>
    <row r="454" spans="1:7">
      <c r="A454" s="29"/>
      <c r="B454" s="29"/>
      <c r="C454" s="29"/>
      <c r="D454" s="29"/>
      <c r="E454" s="29"/>
      <c r="F454" s="29"/>
      <c r="G454" s="29"/>
    </row>
    <row r="455" spans="1:7">
      <c r="A455" s="29"/>
      <c r="B455" s="29"/>
      <c r="C455" s="29"/>
      <c r="D455" s="29"/>
      <c r="E455" s="29"/>
      <c r="F455" s="29"/>
      <c r="G455" s="29"/>
    </row>
    <row r="456" spans="1:7">
      <c r="A456" s="29"/>
      <c r="B456" s="29"/>
      <c r="C456" s="29"/>
      <c r="D456" s="29"/>
      <c r="E456" s="29"/>
      <c r="F456" s="29"/>
      <c r="G456" s="29"/>
    </row>
    <row r="457" spans="1:7">
      <c r="A457" s="29"/>
      <c r="B457" s="29"/>
      <c r="C457" s="29"/>
      <c r="D457" s="29"/>
      <c r="E457" s="29"/>
      <c r="F457" s="29"/>
      <c r="G457" s="29"/>
    </row>
    <row r="458" spans="1:7">
      <c r="A458" s="29"/>
      <c r="B458" s="29"/>
      <c r="C458" s="29"/>
      <c r="D458" s="29"/>
      <c r="E458" s="29"/>
      <c r="F458" s="29"/>
      <c r="G458" s="29"/>
    </row>
    <row r="459" spans="1:7">
      <c r="A459" s="29"/>
      <c r="B459" s="29"/>
      <c r="C459" s="29"/>
      <c r="D459" s="29"/>
      <c r="E459" s="29"/>
      <c r="F459" s="29"/>
      <c r="G459" s="29"/>
    </row>
    <row r="460" spans="1:7">
      <c r="A460" s="29"/>
      <c r="B460" s="29"/>
      <c r="C460" s="29"/>
      <c r="D460" s="29"/>
      <c r="E460" s="29"/>
      <c r="F460" s="29"/>
      <c r="G460" s="29"/>
    </row>
    <row r="461" spans="1:7">
      <c r="A461" s="29"/>
      <c r="B461" s="29"/>
      <c r="C461" s="29"/>
      <c r="D461" s="29"/>
      <c r="E461" s="29"/>
      <c r="F461" s="29"/>
      <c r="G461" s="29"/>
    </row>
    <row r="462" spans="1:7">
      <c r="A462" s="29"/>
      <c r="B462" s="29"/>
      <c r="C462" s="29"/>
      <c r="D462" s="29"/>
      <c r="E462" s="29"/>
      <c r="F462" s="29"/>
      <c r="G462" s="29"/>
    </row>
    <row r="463" spans="1:7">
      <c r="A463" s="29"/>
      <c r="B463" s="29"/>
      <c r="C463" s="29"/>
      <c r="D463" s="29"/>
      <c r="E463" s="29"/>
      <c r="F463" s="29"/>
      <c r="G463" s="29"/>
    </row>
    <row r="464" spans="1:7">
      <c r="A464" s="29"/>
      <c r="B464" s="29"/>
      <c r="C464" s="29"/>
      <c r="D464" s="29"/>
      <c r="E464" s="29"/>
      <c r="F464" s="29"/>
      <c r="G464" s="29"/>
    </row>
    <row r="465" spans="1:7">
      <c r="A465" s="29"/>
      <c r="B465" s="29"/>
      <c r="C465" s="29"/>
      <c r="D465" s="29"/>
      <c r="E465" s="29"/>
      <c r="F465" s="29"/>
      <c r="G465" s="29"/>
    </row>
    <row r="466" spans="1:7">
      <c r="A466" s="29"/>
      <c r="B466" s="29"/>
      <c r="C466" s="29"/>
      <c r="D466" s="29"/>
      <c r="E466" s="29"/>
      <c r="F466" s="29"/>
      <c r="G466" s="29"/>
    </row>
    <row r="467" spans="1:7">
      <c r="A467" s="29"/>
      <c r="B467" s="29"/>
      <c r="C467" s="29"/>
      <c r="D467" s="29"/>
      <c r="E467" s="29"/>
      <c r="F467" s="29"/>
      <c r="G467" s="29"/>
    </row>
    <row r="468" spans="1:7">
      <c r="A468" s="29"/>
      <c r="B468" s="29"/>
      <c r="C468" s="29"/>
      <c r="D468" s="29"/>
      <c r="E468" s="29"/>
      <c r="F468" s="29"/>
      <c r="G468" s="29"/>
    </row>
    <row r="469" spans="1:7">
      <c r="A469" s="29"/>
      <c r="B469" s="29"/>
      <c r="C469" s="29"/>
      <c r="D469" s="29"/>
      <c r="E469" s="29"/>
      <c r="F469" s="29"/>
      <c r="G469" s="29"/>
    </row>
    <row r="470" spans="1:7">
      <c r="A470" s="29"/>
      <c r="B470" s="29"/>
      <c r="C470" s="29"/>
      <c r="D470" s="29"/>
      <c r="E470" s="29"/>
      <c r="F470" s="29"/>
      <c r="G470" s="29"/>
    </row>
    <row r="471" spans="1:7">
      <c r="A471" s="29"/>
      <c r="B471" s="29"/>
      <c r="C471" s="29"/>
      <c r="D471" s="29"/>
      <c r="E471" s="29"/>
      <c r="F471" s="29"/>
      <c r="G471" s="29"/>
    </row>
    <row r="472" spans="1:7">
      <c r="A472" s="29"/>
      <c r="B472" s="29"/>
      <c r="C472" s="29"/>
      <c r="D472" s="29"/>
      <c r="E472" s="29"/>
      <c r="F472" s="29"/>
      <c r="G472" s="29"/>
    </row>
    <row r="473" spans="1:7">
      <c r="A473" s="29"/>
      <c r="B473" s="29"/>
      <c r="C473" s="29"/>
      <c r="D473" s="29"/>
      <c r="E473" s="29"/>
      <c r="F473" s="29"/>
      <c r="G473" s="29"/>
    </row>
    <row r="474" spans="1:7">
      <c r="A474" s="29"/>
      <c r="B474" s="29"/>
      <c r="C474" s="29"/>
      <c r="D474" s="29"/>
      <c r="E474" s="29"/>
      <c r="F474" s="29"/>
      <c r="G474" s="29"/>
    </row>
    <row r="475" spans="1:7">
      <c r="A475" s="29"/>
      <c r="B475" s="29"/>
      <c r="C475" s="29"/>
      <c r="D475" s="29"/>
      <c r="E475" s="29"/>
      <c r="F475" s="29"/>
      <c r="G475" s="29"/>
    </row>
    <row r="476" spans="1:7">
      <c r="A476" s="29"/>
      <c r="B476" s="29"/>
      <c r="C476" s="29"/>
      <c r="D476" s="29"/>
      <c r="E476" s="29"/>
      <c r="F476" s="29"/>
      <c r="G476" s="29"/>
    </row>
    <row r="477" spans="1:7">
      <c r="A477" s="29"/>
      <c r="B477" s="29"/>
      <c r="C477" s="29"/>
      <c r="D477" s="29"/>
      <c r="E477" s="29"/>
      <c r="F477" s="29"/>
      <c r="G477" s="29"/>
    </row>
    <row r="478" spans="1:7">
      <c r="A478" s="29"/>
      <c r="B478" s="29"/>
      <c r="C478" s="29"/>
      <c r="D478" s="29"/>
      <c r="E478" s="29"/>
      <c r="F478" s="29"/>
      <c r="G478" s="29"/>
    </row>
    <row r="479" spans="1:7">
      <c r="A479" s="29"/>
      <c r="B479" s="29"/>
      <c r="C479" s="29"/>
      <c r="D479" s="29"/>
      <c r="E479" s="29"/>
      <c r="F479" s="29"/>
      <c r="G479" s="29"/>
    </row>
    <row r="480" spans="1:7">
      <c r="A480" s="29"/>
      <c r="B480" s="29"/>
      <c r="C480" s="29"/>
      <c r="D480" s="29"/>
      <c r="E480" s="29"/>
      <c r="F480" s="29"/>
      <c r="G480" s="29"/>
    </row>
    <row r="481" spans="1:7">
      <c r="A481" s="29"/>
      <c r="B481" s="29"/>
      <c r="C481" s="29"/>
      <c r="D481" s="29"/>
      <c r="E481" s="29"/>
      <c r="F481" s="29"/>
      <c r="G481" s="29"/>
    </row>
    <row r="482" spans="1:7">
      <c r="A482" s="29"/>
      <c r="B482" s="29"/>
      <c r="C482" s="29"/>
      <c r="D482" s="29"/>
      <c r="E482" s="29"/>
      <c r="F482" s="29"/>
      <c r="G482" s="29"/>
    </row>
    <row r="483" spans="1:7">
      <c r="A483" s="29"/>
      <c r="B483" s="29"/>
      <c r="C483" s="29"/>
      <c r="D483" s="29"/>
      <c r="E483" s="29"/>
      <c r="F483" s="29"/>
      <c r="G483" s="29"/>
    </row>
    <row r="484" spans="1:7">
      <c r="A484" s="29"/>
      <c r="B484" s="29"/>
      <c r="C484" s="29"/>
      <c r="D484" s="29"/>
      <c r="E484" s="29"/>
      <c r="F484" s="29"/>
      <c r="G484" s="29"/>
    </row>
    <row r="485" spans="1:7">
      <c r="A485" s="29"/>
      <c r="B485" s="29"/>
      <c r="C485" s="29"/>
      <c r="D485" s="29"/>
      <c r="E485" s="29"/>
      <c r="F485" s="29"/>
      <c r="G485" s="29"/>
    </row>
    <row r="486" spans="1:7">
      <c r="A486" s="29"/>
      <c r="B486" s="29"/>
      <c r="C486" s="29"/>
      <c r="D486" s="29"/>
      <c r="E486" s="29"/>
      <c r="F486" s="29"/>
      <c r="G486" s="29"/>
    </row>
    <row r="487" spans="1:7">
      <c r="A487" s="29"/>
      <c r="B487" s="29"/>
      <c r="C487" s="29"/>
      <c r="D487" s="29"/>
      <c r="E487" s="29"/>
      <c r="F487" s="29"/>
      <c r="G487" s="29"/>
    </row>
    <row r="488" spans="1:7">
      <c r="A488" s="29"/>
      <c r="B488" s="29"/>
      <c r="C488" s="29"/>
      <c r="D488" s="29"/>
      <c r="E488" s="29"/>
      <c r="F488" s="29"/>
      <c r="G488" s="29"/>
    </row>
    <row r="489" spans="1:7">
      <c r="A489" s="29"/>
      <c r="B489" s="29"/>
      <c r="C489" s="29"/>
      <c r="D489" s="29"/>
      <c r="E489" s="29"/>
      <c r="F489" s="29"/>
      <c r="G489" s="29"/>
    </row>
    <row r="490" spans="1:7">
      <c r="A490" s="29"/>
      <c r="B490" s="29"/>
      <c r="C490" s="29"/>
      <c r="D490" s="29"/>
      <c r="E490" s="29"/>
      <c r="F490" s="29"/>
      <c r="G490" s="29"/>
    </row>
    <row r="491" spans="1:7">
      <c r="A491" s="29"/>
      <c r="B491" s="29"/>
      <c r="C491" s="29"/>
      <c r="D491" s="29"/>
      <c r="E491" s="29"/>
      <c r="F491" s="29"/>
      <c r="G491" s="29"/>
    </row>
    <row r="492" spans="1:7">
      <c r="A492" s="29"/>
      <c r="B492" s="29"/>
      <c r="C492" s="29"/>
      <c r="D492" s="29"/>
      <c r="E492" s="29"/>
      <c r="F492" s="29"/>
      <c r="G492" s="29"/>
    </row>
    <row r="493" spans="1:7">
      <c r="A493" s="29"/>
      <c r="B493" s="29"/>
      <c r="C493" s="29"/>
      <c r="D493" s="29"/>
      <c r="E493" s="29"/>
      <c r="F493" s="29"/>
      <c r="G493" s="29"/>
    </row>
    <row r="494" spans="1:7">
      <c r="A494" s="29"/>
      <c r="B494" s="29"/>
      <c r="C494" s="29"/>
      <c r="D494" s="29"/>
      <c r="E494" s="29"/>
      <c r="F494" s="29"/>
      <c r="G494" s="29"/>
    </row>
    <row r="495" spans="1:7">
      <c r="A495" s="29"/>
      <c r="B495" s="29"/>
      <c r="C495" s="29"/>
      <c r="D495" s="29"/>
      <c r="E495" s="29"/>
      <c r="F495" s="29"/>
      <c r="G495" s="29"/>
    </row>
    <row r="496" spans="1:7">
      <c r="A496" s="29"/>
      <c r="B496" s="29"/>
      <c r="C496" s="29"/>
      <c r="D496" s="29"/>
      <c r="E496" s="29"/>
      <c r="F496" s="29"/>
      <c r="G496" s="29"/>
    </row>
    <row r="497" spans="1:7">
      <c r="A497" s="29"/>
      <c r="B497" s="29"/>
      <c r="C497" s="29"/>
      <c r="D497" s="29"/>
      <c r="E497" s="29"/>
      <c r="F497" s="29"/>
      <c r="G497" s="29"/>
    </row>
    <row r="498" spans="1:7">
      <c r="A498" s="29"/>
      <c r="B498" s="29"/>
      <c r="C498" s="29"/>
      <c r="D498" s="29"/>
      <c r="E498" s="29"/>
      <c r="F498" s="29"/>
      <c r="G498" s="29"/>
    </row>
    <row r="499" spans="1:7">
      <c r="A499" s="29"/>
      <c r="B499" s="29"/>
      <c r="C499" s="29"/>
      <c r="D499" s="29"/>
      <c r="E499" s="29"/>
      <c r="F499" s="29"/>
      <c r="G499" s="29"/>
    </row>
    <row r="500" spans="1:7">
      <c r="A500" s="29"/>
      <c r="B500" s="29"/>
      <c r="C500" s="29"/>
      <c r="D500" s="29"/>
      <c r="E500" s="29"/>
      <c r="F500" s="29"/>
      <c r="G500" s="29"/>
    </row>
    <row r="501" spans="1:7">
      <c r="A501" s="29"/>
      <c r="B501" s="29"/>
      <c r="C501" s="29"/>
      <c r="D501" s="29"/>
      <c r="E501" s="29"/>
      <c r="F501" s="29"/>
      <c r="G501" s="29"/>
    </row>
    <row r="502" spans="1:7">
      <c r="A502" s="29"/>
      <c r="B502" s="29"/>
      <c r="C502" s="29"/>
      <c r="D502" s="29"/>
      <c r="E502" s="29"/>
      <c r="F502" s="29"/>
      <c r="G502" s="29"/>
    </row>
    <row r="503" spans="1:7">
      <c r="A503" s="29"/>
      <c r="B503" s="29"/>
      <c r="C503" s="29"/>
      <c r="D503" s="29"/>
      <c r="E503" s="29"/>
      <c r="F503" s="29"/>
      <c r="G503" s="29"/>
    </row>
    <row r="504" spans="1:7">
      <c r="A504" s="29"/>
      <c r="B504" s="29"/>
      <c r="C504" s="29"/>
      <c r="D504" s="29"/>
      <c r="E504" s="29"/>
      <c r="F504" s="29"/>
      <c r="G504" s="29"/>
    </row>
    <row r="505" spans="1:7">
      <c r="A505" s="29"/>
      <c r="B505" s="29"/>
      <c r="C505" s="29"/>
      <c r="D505" s="29"/>
      <c r="E505" s="29"/>
      <c r="F505" s="29"/>
      <c r="G505" s="29"/>
    </row>
    <row r="506" spans="1:7">
      <c r="A506" s="29"/>
      <c r="B506" s="29"/>
      <c r="C506" s="29"/>
      <c r="D506" s="29"/>
      <c r="E506" s="29"/>
      <c r="F506" s="29"/>
      <c r="G506" s="29"/>
    </row>
    <row r="507" spans="1:7">
      <c r="A507" s="29"/>
      <c r="B507" s="29"/>
      <c r="C507" s="29"/>
      <c r="D507" s="29"/>
      <c r="E507" s="29"/>
      <c r="F507" s="29"/>
      <c r="G507" s="29"/>
    </row>
    <row r="508" spans="1:7">
      <c r="A508" s="29"/>
      <c r="B508" s="29"/>
      <c r="C508" s="29"/>
      <c r="D508" s="29"/>
      <c r="E508" s="29"/>
      <c r="F508" s="29"/>
      <c r="G508" s="29"/>
    </row>
    <row r="509" spans="1:7">
      <c r="A509" s="29"/>
      <c r="B509" s="29"/>
      <c r="C509" s="29"/>
      <c r="D509" s="29"/>
      <c r="E509" s="29"/>
      <c r="F509" s="29"/>
      <c r="G509" s="29"/>
    </row>
    <row r="510" spans="1:7">
      <c r="A510" s="29"/>
      <c r="B510" s="29"/>
      <c r="C510" s="29"/>
      <c r="D510" s="29"/>
      <c r="E510" s="29"/>
      <c r="F510" s="29"/>
      <c r="G510" s="29"/>
    </row>
    <row r="511" spans="1:7">
      <c r="A511" s="29"/>
      <c r="B511" s="29"/>
      <c r="C511" s="29"/>
      <c r="D511" s="29"/>
      <c r="E511" s="29"/>
      <c r="F511" s="29"/>
      <c r="G511" s="29"/>
    </row>
    <row r="512" spans="1:7">
      <c r="A512" s="29"/>
      <c r="B512" s="29"/>
      <c r="C512" s="29"/>
      <c r="D512" s="29"/>
      <c r="E512" s="29"/>
      <c r="F512" s="29"/>
      <c r="G512" s="29"/>
    </row>
    <row r="513" spans="1:7">
      <c r="A513" s="29"/>
      <c r="B513" s="29"/>
      <c r="C513" s="29"/>
      <c r="D513" s="29"/>
      <c r="E513" s="29"/>
      <c r="F513" s="29"/>
      <c r="G513" s="29"/>
    </row>
    <row r="514" spans="1:7">
      <c r="A514" s="29"/>
      <c r="B514" s="29"/>
      <c r="C514" s="29"/>
      <c r="D514" s="29"/>
      <c r="E514" s="29"/>
      <c r="F514" s="29"/>
      <c r="G514" s="29"/>
    </row>
    <row r="515" spans="1:7">
      <c r="A515" s="29"/>
      <c r="B515" s="29"/>
      <c r="C515" s="29"/>
      <c r="D515" s="29"/>
      <c r="E515" s="29"/>
      <c r="F515" s="29"/>
      <c r="G515" s="29"/>
    </row>
    <row r="516" spans="1:7">
      <c r="A516" s="29"/>
      <c r="B516" s="29"/>
      <c r="C516" s="29"/>
      <c r="D516" s="29"/>
      <c r="E516" s="29"/>
      <c r="F516" s="29"/>
      <c r="G516" s="29"/>
    </row>
    <row r="517" spans="1:7">
      <c r="A517" s="29"/>
      <c r="B517" s="29"/>
      <c r="C517" s="29"/>
      <c r="D517" s="29"/>
      <c r="E517" s="29"/>
      <c r="F517" s="29"/>
      <c r="G517" s="29"/>
    </row>
    <row r="518" spans="1:7">
      <c r="A518" s="29"/>
      <c r="B518" s="29"/>
      <c r="C518" s="29"/>
      <c r="D518" s="29"/>
      <c r="E518" s="29"/>
      <c r="F518" s="29"/>
      <c r="G518" s="29"/>
    </row>
    <row r="519" spans="1:7">
      <c r="A519" s="29"/>
      <c r="B519" s="29"/>
      <c r="C519" s="29"/>
      <c r="D519" s="29"/>
      <c r="E519" s="29"/>
      <c r="F519" s="29"/>
      <c r="G519" s="29"/>
    </row>
    <row r="520" spans="1:7">
      <c r="A520" s="29"/>
      <c r="B520" s="29"/>
      <c r="C520" s="29"/>
      <c r="D520" s="29"/>
      <c r="E520" s="29"/>
      <c r="F520" s="29"/>
      <c r="G520" s="29"/>
    </row>
    <row r="521" spans="1:7">
      <c r="A521" s="29"/>
      <c r="B521" s="29"/>
      <c r="C521" s="29"/>
      <c r="D521" s="29"/>
      <c r="E521" s="29"/>
      <c r="F521" s="29"/>
      <c r="G521" s="29"/>
    </row>
    <row r="522" spans="1:7">
      <c r="A522" s="29"/>
      <c r="B522" s="29"/>
      <c r="C522" s="29"/>
      <c r="D522" s="29"/>
      <c r="E522" s="29"/>
      <c r="F522" s="29"/>
      <c r="G522" s="29"/>
    </row>
    <row r="523" spans="1:7">
      <c r="A523" s="29"/>
      <c r="B523" s="29"/>
      <c r="C523" s="29"/>
      <c r="D523" s="29"/>
      <c r="E523" s="29"/>
      <c r="F523" s="29"/>
      <c r="G523" s="29"/>
    </row>
    <row r="524" spans="1:7">
      <c r="A524" s="29"/>
      <c r="B524" s="29"/>
      <c r="C524" s="29"/>
      <c r="D524" s="29"/>
      <c r="E524" s="29"/>
      <c r="F524" s="29"/>
      <c r="G524" s="29"/>
    </row>
    <row r="525" spans="1:7">
      <c r="A525" s="29"/>
      <c r="B525" s="29"/>
      <c r="C525" s="29"/>
      <c r="D525" s="29"/>
      <c r="E525" s="29"/>
      <c r="F525" s="29"/>
      <c r="G525" s="29"/>
    </row>
    <row r="526" spans="1:7">
      <c r="A526" s="29"/>
      <c r="B526" s="29"/>
      <c r="C526" s="29"/>
      <c r="D526" s="29"/>
      <c r="E526" s="29"/>
      <c r="F526" s="29"/>
      <c r="G526" s="29"/>
    </row>
    <row r="527" spans="1:7">
      <c r="A527" s="29"/>
      <c r="B527" s="29"/>
      <c r="C527" s="29"/>
      <c r="D527" s="29"/>
      <c r="E527" s="29"/>
      <c r="F527" s="29"/>
      <c r="G527" s="29"/>
    </row>
    <row r="528" spans="1:7">
      <c r="A528" s="29"/>
      <c r="B528" s="29"/>
      <c r="C528" s="29"/>
      <c r="D528" s="29"/>
      <c r="E528" s="29"/>
      <c r="F528" s="29"/>
      <c r="G528" s="29"/>
    </row>
    <row r="529" spans="1:7">
      <c r="A529" s="29"/>
      <c r="B529" s="29"/>
      <c r="C529" s="29"/>
      <c r="D529" s="29"/>
      <c r="E529" s="29"/>
      <c r="F529" s="29"/>
      <c r="G529" s="29"/>
    </row>
    <row r="530" spans="1:7">
      <c r="A530" s="29"/>
      <c r="B530" s="29"/>
      <c r="C530" s="29"/>
      <c r="D530" s="29"/>
      <c r="E530" s="29"/>
      <c r="F530" s="29"/>
      <c r="G530" s="29"/>
    </row>
    <row r="531" spans="1:7">
      <c r="A531" s="29"/>
      <c r="B531" s="29"/>
      <c r="C531" s="29"/>
      <c r="D531" s="29"/>
      <c r="E531" s="29"/>
      <c r="F531" s="29"/>
      <c r="G531" s="29"/>
    </row>
    <row r="532" spans="1:7">
      <c r="A532" s="29"/>
      <c r="B532" s="29"/>
      <c r="C532" s="29"/>
      <c r="D532" s="29"/>
      <c r="E532" s="29"/>
      <c r="F532" s="29"/>
      <c r="G532" s="29"/>
    </row>
    <row r="533" spans="1:7">
      <c r="A533" s="29"/>
      <c r="B533" s="29"/>
      <c r="C533" s="29"/>
      <c r="D533" s="29"/>
      <c r="E533" s="29"/>
      <c r="F533" s="29"/>
      <c r="G533" s="29"/>
    </row>
    <row r="534" spans="1:7">
      <c r="A534" s="29"/>
      <c r="B534" s="29"/>
      <c r="C534" s="29"/>
      <c r="D534" s="29"/>
      <c r="E534" s="29"/>
      <c r="F534" s="29"/>
      <c r="G534" s="29"/>
    </row>
    <row r="535" spans="1:7">
      <c r="A535" s="29"/>
      <c r="B535" s="29"/>
      <c r="C535" s="29"/>
      <c r="D535" s="29"/>
      <c r="E535" s="29"/>
      <c r="F535" s="29"/>
      <c r="G535" s="29"/>
    </row>
    <row r="536" spans="1:7">
      <c r="A536" s="29"/>
      <c r="B536" s="29"/>
      <c r="C536" s="29"/>
      <c r="D536" s="29"/>
      <c r="E536" s="29"/>
      <c r="F536" s="29"/>
      <c r="G536" s="29"/>
    </row>
    <row r="537" spans="1:7">
      <c r="A537" s="29"/>
      <c r="B537" s="29"/>
      <c r="C537" s="29"/>
      <c r="D537" s="29"/>
      <c r="E537" s="29"/>
      <c r="F537" s="29"/>
      <c r="G537" s="29"/>
    </row>
    <row r="538" spans="1:7">
      <c r="A538" s="29"/>
      <c r="B538" s="29"/>
      <c r="C538" s="29"/>
      <c r="D538" s="29"/>
      <c r="E538" s="29"/>
      <c r="F538" s="29"/>
      <c r="G538" s="29"/>
    </row>
    <row r="539" spans="1:7">
      <c r="A539" s="29"/>
      <c r="B539" s="29"/>
      <c r="C539" s="29"/>
      <c r="D539" s="29"/>
      <c r="E539" s="29"/>
      <c r="F539" s="29"/>
      <c r="G539" s="29"/>
    </row>
    <row r="540" spans="1:7">
      <c r="A540" s="29"/>
      <c r="B540" s="29"/>
      <c r="C540" s="29"/>
      <c r="D540" s="29"/>
      <c r="E540" s="29"/>
      <c r="F540" s="29"/>
      <c r="G540" s="29"/>
    </row>
    <row r="541" spans="1:7">
      <c r="A541" s="29"/>
      <c r="B541" s="29"/>
      <c r="C541" s="29"/>
      <c r="D541" s="29"/>
      <c r="E541" s="29"/>
      <c r="F541" s="29"/>
      <c r="G541" s="29"/>
    </row>
    <row r="542" spans="1:7">
      <c r="A542" s="29"/>
      <c r="B542" s="29"/>
      <c r="C542" s="29"/>
      <c r="D542" s="29"/>
      <c r="E542" s="29"/>
      <c r="F542" s="29"/>
      <c r="G542" s="29"/>
    </row>
    <row r="543" spans="1:7">
      <c r="A543" s="29"/>
      <c r="B543" s="29"/>
      <c r="C543" s="29"/>
      <c r="D543" s="29"/>
      <c r="E543" s="29"/>
      <c r="F543" s="29"/>
      <c r="G543" s="29"/>
    </row>
    <row r="544" spans="1:7">
      <c r="A544" s="29"/>
      <c r="B544" s="29"/>
      <c r="C544" s="29"/>
      <c r="D544" s="29"/>
      <c r="E544" s="29"/>
      <c r="F544" s="29"/>
      <c r="G544" s="29"/>
    </row>
    <row r="545" spans="1:7">
      <c r="A545" s="29"/>
      <c r="B545" s="29"/>
      <c r="C545" s="29"/>
      <c r="D545" s="29"/>
      <c r="E545" s="29"/>
      <c r="F545" s="29"/>
      <c r="G545" s="29"/>
    </row>
    <row r="546" spans="1:7">
      <c r="A546" s="29"/>
      <c r="B546" s="29"/>
      <c r="C546" s="29"/>
      <c r="D546" s="29"/>
      <c r="E546" s="29"/>
      <c r="F546" s="29"/>
      <c r="G546" s="29"/>
    </row>
    <row r="547" spans="1:7">
      <c r="A547" s="29"/>
      <c r="B547" s="29"/>
      <c r="C547" s="29"/>
      <c r="D547" s="29"/>
      <c r="E547" s="29"/>
      <c r="F547" s="29"/>
      <c r="G547" s="29"/>
    </row>
    <row r="548" spans="1:7">
      <c r="A548" s="29"/>
      <c r="B548" s="29"/>
      <c r="C548" s="29"/>
      <c r="D548" s="29"/>
      <c r="E548" s="29"/>
      <c r="F548" s="29"/>
      <c r="G548" s="29"/>
    </row>
    <row r="549" spans="1:7">
      <c r="A549" s="29"/>
      <c r="B549" s="29"/>
      <c r="C549" s="29"/>
      <c r="D549" s="29"/>
      <c r="E549" s="29"/>
      <c r="F549" s="29"/>
      <c r="G549" s="29"/>
    </row>
    <row r="550" spans="1:7">
      <c r="A550" s="29"/>
      <c r="B550" s="29"/>
      <c r="C550" s="29"/>
      <c r="D550" s="29"/>
      <c r="E550" s="29"/>
      <c r="F550" s="29"/>
      <c r="G550" s="29"/>
    </row>
    <row r="551" spans="1:7">
      <c r="A551" s="29"/>
      <c r="B551" s="29"/>
      <c r="C551" s="29"/>
      <c r="D551" s="29"/>
      <c r="E551" s="29"/>
      <c r="F551" s="29"/>
      <c r="G551" s="29"/>
    </row>
    <row r="552" spans="1:7">
      <c r="A552" s="29"/>
      <c r="B552" s="29"/>
      <c r="C552" s="29"/>
      <c r="D552" s="29"/>
      <c r="E552" s="29"/>
      <c r="F552" s="29"/>
      <c r="G552" s="29"/>
    </row>
    <row r="553" spans="1:7">
      <c r="A553" s="29"/>
      <c r="B553" s="29"/>
      <c r="C553" s="29"/>
      <c r="D553" s="29"/>
      <c r="E553" s="29"/>
      <c r="F553" s="29"/>
      <c r="G553" s="29"/>
    </row>
    <row r="554" spans="1:7">
      <c r="A554" s="29"/>
      <c r="B554" s="29"/>
      <c r="C554" s="29"/>
      <c r="D554" s="29"/>
      <c r="E554" s="29"/>
      <c r="F554" s="29"/>
      <c r="G554" s="29"/>
    </row>
    <row r="555" spans="1:7">
      <c r="A555" s="29"/>
      <c r="B555" s="29"/>
      <c r="C555" s="29"/>
      <c r="D555" s="29"/>
      <c r="E555" s="29"/>
      <c r="F555" s="29"/>
      <c r="G555" s="29"/>
    </row>
    <row r="556" spans="1:7">
      <c r="A556" s="29"/>
      <c r="B556" s="29"/>
      <c r="C556" s="29"/>
      <c r="D556" s="29"/>
      <c r="E556" s="29"/>
      <c r="F556" s="29"/>
      <c r="G556" s="29"/>
    </row>
    <row r="557" spans="1:7">
      <c r="A557" s="29"/>
      <c r="B557" s="29"/>
      <c r="C557" s="29"/>
      <c r="D557" s="29"/>
      <c r="E557" s="29"/>
      <c r="F557" s="29"/>
      <c r="G557" s="29"/>
    </row>
    <row r="558" spans="1:7">
      <c r="A558" s="29"/>
      <c r="B558" s="29"/>
      <c r="C558" s="29"/>
      <c r="D558" s="29"/>
      <c r="E558" s="29"/>
      <c r="F558" s="29"/>
      <c r="G558" s="29"/>
    </row>
    <row r="559" spans="1:7">
      <c r="A559" s="29"/>
      <c r="B559" s="29"/>
      <c r="C559" s="29"/>
      <c r="D559" s="29"/>
      <c r="E559" s="29"/>
      <c r="F559" s="29"/>
      <c r="G559" s="29"/>
    </row>
    <row r="560" spans="1:7">
      <c r="A560" s="29"/>
      <c r="B560" s="29"/>
      <c r="C560" s="29"/>
      <c r="D560" s="29"/>
      <c r="E560" s="29"/>
      <c r="F560" s="29"/>
      <c r="G560" s="29"/>
    </row>
    <row r="561" spans="1:7">
      <c r="A561" s="29"/>
      <c r="B561" s="29"/>
      <c r="C561" s="29"/>
      <c r="D561" s="29"/>
      <c r="E561" s="29"/>
      <c r="F561" s="29"/>
      <c r="G561" s="29"/>
    </row>
    <row r="562" spans="1:7">
      <c r="A562" s="29"/>
      <c r="B562" s="29"/>
      <c r="C562" s="29"/>
      <c r="D562" s="29"/>
      <c r="E562" s="29"/>
      <c r="F562" s="29"/>
      <c r="G562" s="29"/>
    </row>
    <row r="563" spans="1:7">
      <c r="A563" s="29"/>
      <c r="B563" s="29"/>
      <c r="C563" s="29"/>
      <c r="D563" s="29"/>
      <c r="E563" s="29"/>
      <c r="F563" s="29"/>
      <c r="G563" s="29"/>
    </row>
    <row r="564" spans="1:7">
      <c r="A564" s="29"/>
      <c r="B564" s="29"/>
      <c r="C564" s="29"/>
      <c r="D564" s="29"/>
      <c r="E564" s="29"/>
      <c r="F564" s="29"/>
      <c r="G564" s="29"/>
    </row>
    <row r="565" spans="1:7">
      <c r="A565" s="29"/>
      <c r="B565" s="29"/>
      <c r="C565" s="29"/>
      <c r="D565" s="29"/>
      <c r="E565" s="29"/>
      <c r="F565" s="29"/>
      <c r="G565" s="29"/>
    </row>
    <row r="566" spans="1:7">
      <c r="A566" s="29"/>
      <c r="B566" s="29"/>
      <c r="C566" s="29"/>
      <c r="D566" s="29"/>
      <c r="E566" s="29"/>
      <c r="F566" s="29"/>
      <c r="G566" s="29"/>
    </row>
    <row r="567" spans="1:7">
      <c r="A567" s="29"/>
      <c r="B567" s="29"/>
      <c r="C567" s="29"/>
      <c r="D567" s="29"/>
      <c r="E567" s="29"/>
      <c r="F567" s="29"/>
      <c r="G567" s="29"/>
    </row>
    <row r="568" spans="1:7">
      <c r="A568" s="29"/>
      <c r="B568" s="29"/>
      <c r="C568" s="29"/>
      <c r="D568" s="29"/>
      <c r="E568" s="29"/>
      <c r="F568" s="29"/>
      <c r="G568" s="29"/>
    </row>
    <row r="569" spans="1:7">
      <c r="A569" s="29"/>
      <c r="B569" s="29"/>
      <c r="C569" s="29"/>
      <c r="D569" s="29"/>
      <c r="E569" s="29"/>
      <c r="F569" s="29"/>
      <c r="G569" s="29"/>
    </row>
    <row r="570" spans="1:7">
      <c r="A570" s="29"/>
      <c r="B570" s="29"/>
      <c r="C570" s="29"/>
      <c r="D570" s="29"/>
      <c r="E570" s="29"/>
      <c r="F570" s="29"/>
      <c r="G570" s="29"/>
    </row>
    <row r="571" spans="1:7">
      <c r="A571" s="29"/>
      <c r="B571" s="29"/>
      <c r="C571" s="29"/>
      <c r="D571" s="29"/>
      <c r="E571" s="29"/>
      <c r="F571" s="29"/>
      <c r="G571" s="29"/>
    </row>
    <row r="572" spans="1:7">
      <c r="A572" s="29"/>
      <c r="B572" s="29"/>
      <c r="C572" s="29"/>
      <c r="D572" s="29"/>
      <c r="E572" s="29"/>
      <c r="F572" s="29"/>
      <c r="G572" s="29"/>
    </row>
    <row r="573" spans="1:7">
      <c r="A573" s="29"/>
      <c r="B573" s="29"/>
      <c r="C573" s="29"/>
      <c r="D573" s="29"/>
      <c r="E573" s="29"/>
      <c r="F573" s="29"/>
      <c r="G573" s="29"/>
    </row>
    <row r="574" spans="1:7">
      <c r="A574" s="29"/>
      <c r="B574" s="29"/>
      <c r="C574" s="29"/>
      <c r="D574" s="29"/>
      <c r="E574" s="29"/>
      <c r="F574" s="29"/>
      <c r="G574" s="29"/>
    </row>
    <row r="575" spans="1:7">
      <c r="A575" s="29"/>
      <c r="B575" s="29"/>
      <c r="C575" s="29"/>
      <c r="D575" s="29"/>
      <c r="E575" s="29"/>
      <c r="F575" s="29"/>
      <c r="G575" s="29"/>
    </row>
    <row r="576" spans="1:7">
      <c r="A576" s="29"/>
      <c r="B576" s="29"/>
      <c r="C576" s="29"/>
      <c r="D576" s="29"/>
      <c r="E576" s="29"/>
      <c r="F576" s="29"/>
      <c r="G576" s="29"/>
    </row>
    <row r="577" spans="1:7">
      <c r="A577" s="29"/>
      <c r="B577" s="29"/>
      <c r="C577" s="29"/>
      <c r="D577" s="29"/>
      <c r="E577" s="29"/>
      <c r="F577" s="29"/>
      <c r="G577" s="29"/>
    </row>
    <row r="578" spans="1:7">
      <c r="A578" s="29"/>
      <c r="B578" s="29"/>
      <c r="C578" s="29"/>
      <c r="D578" s="29"/>
      <c r="E578" s="29"/>
      <c r="F578" s="29"/>
      <c r="G578" s="29"/>
    </row>
    <row r="579" spans="1:7">
      <c r="A579" s="29"/>
      <c r="B579" s="29"/>
      <c r="C579" s="29"/>
      <c r="D579" s="29"/>
      <c r="E579" s="29"/>
      <c r="F579" s="29"/>
      <c r="G579" s="29"/>
    </row>
    <row r="580" spans="1:7">
      <c r="A580" s="29"/>
      <c r="B580" s="29"/>
      <c r="C580" s="29"/>
      <c r="D580" s="29"/>
      <c r="E580" s="29"/>
      <c r="F580" s="29"/>
      <c r="G580" s="29"/>
    </row>
    <row r="581" spans="1:7">
      <c r="A581" s="29"/>
      <c r="B581" s="29"/>
      <c r="C581" s="29"/>
      <c r="D581" s="29"/>
      <c r="E581" s="29"/>
      <c r="F581" s="29"/>
      <c r="G581" s="29"/>
    </row>
    <row r="582" spans="1:7">
      <c r="A582" s="29"/>
      <c r="B582" s="29"/>
      <c r="C582" s="29"/>
      <c r="D582" s="29"/>
      <c r="E582" s="29"/>
      <c r="F582" s="29"/>
      <c r="G582" s="29"/>
    </row>
    <row r="583" spans="1:7">
      <c r="A583" s="29"/>
      <c r="B583" s="29"/>
      <c r="C583" s="29"/>
      <c r="D583" s="29"/>
      <c r="E583" s="29"/>
      <c r="F583" s="29"/>
      <c r="G583" s="29"/>
    </row>
    <row r="584" spans="1:7">
      <c r="A584" s="29"/>
      <c r="B584" s="29"/>
      <c r="C584" s="29"/>
      <c r="D584" s="29"/>
      <c r="E584" s="29"/>
      <c r="F584" s="29"/>
      <c r="G584" s="29"/>
    </row>
    <row r="585" spans="1:7">
      <c r="A585" s="29"/>
      <c r="B585" s="29"/>
      <c r="C585" s="29"/>
      <c r="D585" s="29"/>
      <c r="E585" s="29"/>
      <c r="F585" s="29"/>
      <c r="G585" s="29"/>
    </row>
    <row r="586" spans="1:7">
      <c r="A586" s="29"/>
      <c r="B586" s="29"/>
      <c r="C586" s="29"/>
      <c r="D586" s="29"/>
      <c r="E586" s="29"/>
      <c r="F586" s="29"/>
      <c r="G586" s="29"/>
    </row>
    <row r="587" spans="1:7">
      <c r="A587" s="29"/>
      <c r="B587" s="29"/>
      <c r="C587" s="29"/>
      <c r="D587" s="29"/>
      <c r="E587" s="29"/>
      <c r="F587" s="29"/>
      <c r="G587" s="29"/>
    </row>
    <row r="588" spans="1:7">
      <c r="A588" s="29"/>
      <c r="B588" s="29"/>
      <c r="C588" s="29"/>
      <c r="D588" s="29"/>
      <c r="E588" s="29"/>
      <c r="F588" s="29"/>
      <c r="G588" s="29"/>
    </row>
    <row r="589" spans="1:7">
      <c r="A589" s="29"/>
      <c r="B589" s="29"/>
      <c r="C589" s="29"/>
      <c r="D589" s="29"/>
      <c r="E589" s="29"/>
      <c r="F589" s="29"/>
      <c r="G589" s="29"/>
    </row>
    <row r="590" spans="1:7">
      <c r="A590" s="29"/>
      <c r="B590" s="29"/>
      <c r="C590" s="29"/>
      <c r="D590" s="29"/>
      <c r="E590" s="29"/>
      <c r="F590" s="29"/>
      <c r="G590" s="29"/>
    </row>
    <row r="591" spans="1:7">
      <c r="A591" s="29"/>
      <c r="B591" s="29"/>
      <c r="C591" s="29"/>
      <c r="D591" s="29"/>
      <c r="E591" s="29"/>
      <c r="F591" s="29"/>
      <c r="G591" s="29"/>
    </row>
    <row r="592" spans="1:7">
      <c r="A592" s="29"/>
      <c r="B592" s="29"/>
      <c r="C592" s="29"/>
      <c r="D592" s="29"/>
      <c r="E592" s="29"/>
      <c r="F592" s="29"/>
      <c r="G592" s="29"/>
    </row>
    <row r="593" spans="1:7">
      <c r="A593" s="29"/>
      <c r="B593" s="29"/>
      <c r="C593" s="29"/>
      <c r="D593" s="29"/>
      <c r="E593" s="29"/>
      <c r="F593" s="29"/>
      <c r="G593" s="29"/>
    </row>
    <row r="594" spans="1:7">
      <c r="A594" s="29"/>
      <c r="B594" s="29"/>
      <c r="C594" s="29"/>
      <c r="D594" s="29"/>
      <c r="E594" s="29"/>
      <c r="F594" s="29"/>
      <c r="G594" s="29"/>
    </row>
    <row r="595" spans="1:7">
      <c r="A595" s="29"/>
      <c r="B595" s="29"/>
      <c r="C595" s="29"/>
      <c r="D595" s="29"/>
      <c r="E595" s="29"/>
      <c r="F595" s="29"/>
      <c r="G595" s="29"/>
    </row>
    <row r="596" spans="1:7">
      <c r="A596" s="29"/>
      <c r="B596" s="29"/>
      <c r="C596" s="29"/>
      <c r="D596" s="29"/>
      <c r="E596" s="29"/>
      <c r="F596" s="29"/>
      <c r="G596" s="29"/>
    </row>
    <row r="597" spans="1:7">
      <c r="A597" s="29"/>
      <c r="B597" s="29"/>
      <c r="C597" s="29"/>
      <c r="D597" s="29"/>
      <c r="E597" s="29"/>
      <c r="F597" s="29"/>
      <c r="G597" s="29"/>
    </row>
    <row r="598" spans="1:7">
      <c r="A598" s="29"/>
      <c r="B598" s="29"/>
      <c r="C598" s="29"/>
      <c r="D598" s="29"/>
      <c r="E598" s="29"/>
      <c r="F598" s="29"/>
      <c r="G598" s="29"/>
    </row>
    <row r="599" spans="1:7">
      <c r="A599" s="29"/>
      <c r="B599" s="29"/>
      <c r="C599" s="29"/>
      <c r="D599" s="29"/>
      <c r="E599" s="29"/>
      <c r="F599" s="29"/>
      <c r="G599" s="29"/>
    </row>
    <row r="600" spans="1:7">
      <c r="A600" s="29"/>
      <c r="B600" s="29"/>
      <c r="C600" s="29"/>
      <c r="D600" s="29"/>
      <c r="E600" s="29"/>
      <c r="F600" s="29"/>
      <c r="G600" s="29"/>
    </row>
    <row r="601" spans="1:7">
      <c r="A601" s="29"/>
      <c r="B601" s="29"/>
      <c r="C601" s="29"/>
      <c r="D601" s="29"/>
      <c r="E601" s="29"/>
      <c r="F601" s="29"/>
      <c r="G601" s="29"/>
    </row>
    <row r="602" spans="1:7">
      <c r="A602" s="29"/>
      <c r="B602" s="29"/>
      <c r="C602" s="29"/>
      <c r="D602" s="29"/>
      <c r="E602" s="29"/>
      <c r="F602" s="29"/>
      <c r="G602" s="29"/>
    </row>
    <row r="603" spans="1:7">
      <c r="A603" s="29"/>
      <c r="B603" s="29"/>
      <c r="C603" s="29"/>
      <c r="D603" s="29"/>
      <c r="E603" s="29"/>
      <c r="F603" s="29"/>
      <c r="G603" s="29"/>
    </row>
    <row r="604" spans="1:7">
      <c r="A604" s="29"/>
      <c r="B604" s="29"/>
      <c r="C604" s="29"/>
      <c r="D604" s="29"/>
      <c r="E604" s="29"/>
      <c r="F604" s="29"/>
      <c r="G604" s="29"/>
    </row>
    <row r="605" spans="1:7">
      <c r="A605" s="29"/>
      <c r="B605" s="29"/>
      <c r="C605" s="29"/>
      <c r="D605" s="29"/>
      <c r="E605" s="29"/>
      <c r="F605" s="29"/>
      <c r="G605" s="29"/>
    </row>
    <row r="606" spans="1:7">
      <c r="A606" s="29"/>
      <c r="B606" s="29"/>
      <c r="C606" s="29"/>
      <c r="D606" s="29"/>
      <c r="E606" s="29"/>
      <c r="F606" s="29"/>
      <c r="G606" s="29"/>
    </row>
    <row r="607" spans="1:7">
      <c r="A607" s="29"/>
      <c r="B607" s="29"/>
      <c r="C607" s="29"/>
      <c r="D607" s="29"/>
      <c r="E607" s="29"/>
      <c r="F607" s="29"/>
      <c r="G607" s="29"/>
    </row>
    <row r="608" spans="1:7">
      <c r="A608" s="29"/>
      <c r="B608" s="29"/>
      <c r="C608" s="29"/>
      <c r="D608" s="29"/>
      <c r="E608" s="29"/>
      <c r="F608" s="29"/>
      <c r="G608" s="29"/>
    </row>
    <row r="609" spans="1:7">
      <c r="A609" s="29"/>
      <c r="B609" s="29"/>
      <c r="C609" s="29"/>
      <c r="D609" s="29"/>
      <c r="E609" s="29"/>
      <c r="F609" s="29"/>
      <c r="G609" s="29"/>
    </row>
    <row r="610" spans="1:7">
      <c r="A610" s="29"/>
      <c r="B610" s="29"/>
      <c r="C610" s="29"/>
      <c r="D610" s="29"/>
      <c r="E610" s="29"/>
      <c r="F610" s="29"/>
      <c r="G610" s="29"/>
    </row>
    <row r="611" spans="1:7">
      <c r="A611" s="29"/>
      <c r="B611" s="29"/>
      <c r="C611" s="29"/>
      <c r="D611" s="29"/>
      <c r="E611" s="29"/>
      <c r="F611" s="29"/>
      <c r="G611" s="29"/>
    </row>
    <row r="612" spans="1:7">
      <c r="A612" s="29"/>
      <c r="B612" s="29"/>
      <c r="C612" s="29"/>
      <c r="D612" s="29"/>
      <c r="E612" s="29"/>
      <c r="F612" s="29"/>
      <c r="G612" s="29"/>
    </row>
    <row r="613" spans="1:7">
      <c r="A613" s="29"/>
      <c r="B613" s="29"/>
      <c r="C613" s="29"/>
      <c r="D613" s="29"/>
      <c r="E613" s="29"/>
      <c r="F613" s="29"/>
      <c r="G613" s="29"/>
    </row>
    <row r="614" spans="1:7">
      <c r="A614" s="29"/>
      <c r="B614" s="29"/>
      <c r="C614" s="29"/>
      <c r="D614" s="29"/>
      <c r="E614" s="29"/>
      <c r="F614" s="29"/>
      <c r="G614" s="29"/>
    </row>
    <row r="615" spans="1:7">
      <c r="A615" s="29"/>
      <c r="B615" s="29"/>
      <c r="C615" s="29"/>
      <c r="D615" s="29"/>
      <c r="E615" s="29"/>
      <c r="F615" s="29"/>
      <c r="G615" s="29"/>
    </row>
    <row r="616" spans="1:7">
      <c r="A616" s="29"/>
      <c r="B616" s="29"/>
      <c r="C616" s="29"/>
      <c r="D616" s="29"/>
      <c r="E616" s="29"/>
      <c r="F616" s="29"/>
      <c r="G616" s="29"/>
    </row>
    <row r="617" spans="1:7">
      <c r="A617" s="29"/>
      <c r="B617" s="29"/>
      <c r="C617" s="29"/>
      <c r="D617" s="29"/>
      <c r="E617" s="29"/>
      <c r="F617" s="29"/>
      <c r="G617" s="29"/>
    </row>
    <row r="618" spans="1:7">
      <c r="A618" s="29"/>
      <c r="B618" s="29"/>
      <c r="C618" s="29"/>
      <c r="D618" s="29"/>
      <c r="E618" s="29"/>
      <c r="F618" s="29"/>
      <c r="G618" s="29"/>
    </row>
    <row r="619" spans="1:7">
      <c r="A619" s="29"/>
      <c r="B619" s="29"/>
      <c r="C619" s="29"/>
      <c r="D619" s="29"/>
      <c r="E619" s="29"/>
      <c r="F619" s="29"/>
      <c r="G619" s="29"/>
    </row>
    <row r="620" spans="1:7">
      <c r="A620" s="29"/>
      <c r="B620" s="29"/>
      <c r="C620" s="29"/>
      <c r="D620" s="29"/>
      <c r="E620" s="29"/>
      <c r="F620" s="29"/>
      <c r="G620" s="29"/>
    </row>
    <row r="621" spans="1:7">
      <c r="A621" s="29"/>
      <c r="B621" s="29"/>
      <c r="C621" s="29"/>
      <c r="D621" s="29"/>
      <c r="E621" s="29"/>
      <c r="F621" s="29"/>
      <c r="G621" s="29"/>
    </row>
    <row r="622" spans="1:7">
      <c r="A622" s="29"/>
      <c r="B622" s="29"/>
      <c r="C622" s="29"/>
      <c r="D622" s="29"/>
      <c r="E622" s="29"/>
      <c r="F622" s="29"/>
      <c r="G622" s="29"/>
    </row>
    <row r="623" spans="1:7">
      <c r="A623" s="29"/>
      <c r="B623" s="29"/>
      <c r="C623" s="29"/>
      <c r="D623" s="29"/>
      <c r="E623" s="29"/>
      <c r="F623" s="29"/>
      <c r="G623" s="29"/>
    </row>
    <row r="624" spans="1:7">
      <c r="A624" s="29"/>
      <c r="B624" s="29"/>
      <c r="C624" s="29"/>
      <c r="D624" s="29"/>
      <c r="E624" s="29"/>
      <c r="F624" s="29"/>
      <c r="G624" s="29"/>
    </row>
    <row r="625" spans="1:7">
      <c r="A625" s="29"/>
      <c r="B625" s="29"/>
      <c r="C625" s="29"/>
      <c r="D625" s="29"/>
      <c r="E625" s="29"/>
      <c r="F625" s="29"/>
      <c r="G625" s="29"/>
    </row>
    <row r="626" spans="1:7">
      <c r="A626" s="29"/>
      <c r="B626" s="29"/>
      <c r="C626" s="29"/>
      <c r="D626" s="29"/>
      <c r="E626" s="29"/>
      <c r="F626" s="29"/>
      <c r="G626" s="29"/>
    </row>
    <row r="627" spans="1:7">
      <c r="A627" s="29"/>
      <c r="B627" s="29"/>
      <c r="C627" s="29"/>
      <c r="D627" s="29"/>
      <c r="E627" s="29"/>
      <c r="F627" s="29"/>
      <c r="G627" s="29"/>
    </row>
    <row r="628" spans="1:7">
      <c r="A628" s="29"/>
      <c r="B628" s="29"/>
      <c r="C628" s="29"/>
      <c r="D628" s="29"/>
      <c r="E628" s="29"/>
      <c r="F628" s="29"/>
      <c r="G628" s="29"/>
    </row>
    <row r="629" spans="1:7">
      <c r="A629" s="29"/>
      <c r="B629" s="29"/>
      <c r="C629" s="29"/>
      <c r="D629" s="29"/>
      <c r="E629" s="29"/>
      <c r="F629" s="29"/>
      <c r="G629" s="29"/>
    </row>
    <row r="630" spans="1:7">
      <c r="A630" s="29"/>
      <c r="B630" s="29"/>
      <c r="C630" s="29"/>
      <c r="D630" s="29"/>
      <c r="E630" s="29"/>
      <c r="F630" s="29"/>
      <c r="G630" s="29"/>
    </row>
    <row r="631" spans="1:7">
      <c r="A631" s="29"/>
      <c r="B631" s="29"/>
      <c r="C631" s="29"/>
      <c r="D631" s="29"/>
      <c r="E631" s="29"/>
      <c r="F631" s="29"/>
      <c r="G631" s="29"/>
    </row>
    <row r="632" spans="1:7">
      <c r="A632" s="29"/>
      <c r="B632" s="29"/>
      <c r="C632" s="29"/>
      <c r="D632" s="29"/>
      <c r="E632" s="29"/>
      <c r="F632" s="29"/>
      <c r="G632" s="29"/>
    </row>
    <row r="633" spans="1:7">
      <c r="A633" s="29"/>
      <c r="B633" s="29"/>
      <c r="C633" s="29"/>
      <c r="D633" s="29"/>
      <c r="E633" s="29"/>
      <c r="F633" s="29"/>
      <c r="G633" s="29"/>
    </row>
    <row r="634" spans="1:7">
      <c r="A634" s="29"/>
      <c r="B634" s="29"/>
      <c r="C634" s="29"/>
      <c r="D634" s="29"/>
      <c r="E634" s="29"/>
      <c r="F634" s="29"/>
      <c r="G634" s="29"/>
    </row>
    <row r="635" spans="1:7">
      <c r="A635" s="29"/>
      <c r="B635" s="29"/>
      <c r="C635" s="29"/>
      <c r="D635" s="29"/>
      <c r="E635" s="29"/>
      <c r="F635" s="29"/>
      <c r="G635" s="29"/>
    </row>
    <row r="636" spans="1:7">
      <c r="A636" s="29"/>
      <c r="B636" s="29"/>
      <c r="C636" s="29"/>
      <c r="D636" s="29"/>
      <c r="E636" s="29"/>
      <c r="F636" s="29"/>
      <c r="G636" s="29"/>
    </row>
    <row r="637" spans="1:7">
      <c r="A637" s="29"/>
      <c r="B637" s="29"/>
      <c r="C637" s="29"/>
      <c r="D637" s="29"/>
      <c r="E637" s="29"/>
      <c r="F637" s="29"/>
      <c r="G637" s="29"/>
    </row>
    <row r="638" spans="1:7">
      <c r="A638" s="29"/>
      <c r="B638" s="29"/>
      <c r="C638" s="29"/>
      <c r="D638" s="29"/>
      <c r="E638" s="29"/>
      <c r="F638" s="29"/>
      <c r="G638" s="29"/>
    </row>
    <row r="639" spans="1:7">
      <c r="A639" s="29"/>
      <c r="B639" s="29"/>
      <c r="C639" s="29"/>
      <c r="D639" s="29"/>
      <c r="E639" s="29"/>
      <c r="F639" s="29"/>
      <c r="G639" s="29"/>
    </row>
    <row r="640" spans="1:7">
      <c r="A640" s="29"/>
      <c r="B640" s="29"/>
      <c r="C640" s="29"/>
      <c r="D640" s="29"/>
      <c r="E640" s="29"/>
      <c r="F640" s="29"/>
      <c r="G640" s="29"/>
    </row>
    <row r="641" spans="1:7">
      <c r="A641" s="29"/>
      <c r="B641" s="29"/>
      <c r="C641" s="29"/>
      <c r="D641" s="29"/>
      <c r="E641" s="29"/>
      <c r="F641" s="29"/>
      <c r="G641" s="29"/>
    </row>
    <row r="642" spans="1:7">
      <c r="A642" s="29"/>
      <c r="B642" s="29"/>
      <c r="C642" s="29"/>
      <c r="D642" s="29"/>
      <c r="E642" s="29"/>
      <c r="F642" s="29"/>
      <c r="G642" s="29"/>
    </row>
    <row r="643" spans="1:7">
      <c r="A643" s="29"/>
      <c r="B643" s="29"/>
      <c r="C643" s="29"/>
      <c r="D643" s="29"/>
      <c r="E643" s="29"/>
      <c r="F643" s="29"/>
      <c r="G643" s="29"/>
    </row>
    <row r="644" spans="1:7">
      <c r="A644" s="29"/>
      <c r="B644" s="29"/>
      <c r="C644" s="29"/>
      <c r="D644" s="29"/>
      <c r="E644" s="29"/>
      <c r="F644" s="29"/>
      <c r="G644" s="29"/>
    </row>
    <row r="645" spans="1:7">
      <c r="A645" s="29"/>
      <c r="B645" s="29"/>
      <c r="C645" s="29"/>
      <c r="D645" s="29"/>
      <c r="E645" s="29"/>
      <c r="F645" s="29"/>
      <c r="G645" s="29"/>
    </row>
    <row r="646" spans="1:7">
      <c r="A646" s="29"/>
      <c r="B646" s="29"/>
      <c r="C646" s="29"/>
      <c r="D646" s="29"/>
      <c r="E646" s="29"/>
      <c r="F646" s="29"/>
      <c r="G646" s="29"/>
    </row>
    <row r="647" spans="1:7">
      <c r="A647" s="29"/>
      <c r="B647" s="29"/>
      <c r="C647" s="29"/>
      <c r="D647" s="29"/>
      <c r="E647" s="29"/>
      <c r="F647" s="29"/>
      <c r="G647" s="29"/>
    </row>
    <row r="648" spans="1:7">
      <c r="A648" s="29"/>
      <c r="B648" s="29"/>
      <c r="C648" s="29"/>
      <c r="D648" s="29"/>
      <c r="E648" s="29"/>
      <c r="F648" s="29"/>
      <c r="G648" s="29"/>
    </row>
    <row r="649" spans="1:7">
      <c r="A649" s="29"/>
      <c r="B649" s="29"/>
      <c r="C649" s="29"/>
      <c r="D649" s="29"/>
      <c r="E649" s="29"/>
      <c r="F649" s="29"/>
      <c r="G649" s="29"/>
    </row>
    <row r="650" spans="1:7">
      <c r="A650" s="29"/>
      <c r="B650" s="29"/>
      <c r="C650" s="29"/>
      <c r="D650" s="29"/>
      <c r="E650" s="29"/>
      <c r="F650" s="29"/>
      <c r="G650" s="29"/>
    </row>
    <row r="651" spans="1:7">
      <c r="A651" s="29"/>
      <c r="B651" s="29"/>
      <c r="C651" s="29"/>
      <c r="D651" s="29"/>
      <c r="E651" s="29"/>
      <c r="F651" s="29"/>
      <c r="G651" s="29"/>
    </row>
    <row r="652" spans="1:7">
      <c r="A652" s="29"/>
      <c r="B652" s="29"/>
      <c r="C652" s="29"/>
      <c r="D652" s="29"/>
      <c r="E652" s="29"/>
      <c r="F652" s="29"/>
      <c r="G652" s="29"/>
    </row>
    <row r="653" spans="1:7">
      <c r="A653" s="29"/>
      <c r="B653" s="29"/>
      <c r="C653" s="29"/>
      <c r="D653" s="29"/>
      <c r="E653" s="29"/>
      <c r="F653" s="29"/>
      <c r="G653" s="29"/>
    </row>
    <row r="654" spans="1:7">
      <c r="A654" s="29"/>
      <c r="B654" s="29"/>
      <c r="C654" s="29"/>
      <c r="D654" s="29"/>
      <c r="E654" s="29"/>
      <c r="F654" s="29"/>
      <c r="G654" s="29"/>
    </row>
    <row r="655" spans="1:7">
      <c r="A655" s="29"/>
      <c r="B655" s="29"/>
      <c r="C655" s="29"/>
      <c r="D655" s="29"/>
      <c r="E655" s="29"/>
      <c r="F655" s="29"/>
      <c r="G655" s="29"/>
    </row>
    <row r="656" spans="1:7">
      <c r="A656" s="29"/>
      <c r="B656" s="29"/>
      <c r="C656" s="29"/>
      <c r="D656" s="29"/>
      <c r="E656" s="29"/>
      <c r="F656" s="29"/>
      <c r="G656" s="29"/>
    </row>
    <row r="657" spans="1:7">
      <c r="A657" s="29"/>
      <c r="B657" s="29"/>
      <c r="C657" s="29"/>
      <c r="D657" s="29"/>
      <c r="E657" s="29"/>
      <c r="F657" s="29"/>
      <c r="G657" s="29"/>
    </row>
    <row r="658" spans="1:7">
      <c r="A658" s="29"/>
      <c r="B658" s="29"/>
      <c r="C658" s="29"/>
      <c r="D658" s="29"/>
      <c r="E658" s="29"/>
      <c r="F658" s="29"/>
      <c r="G658" s="29"/>
    </row>
    <row r="659" spans="1:7">
      <c r="A659" s="29"/>
      <c r="B659" s="29"/>
      <c r="C659" s="29"/>
      <c r="D659" s="29"/>
      <c r="E659" s="29"/>
      <c r="F659" s="29"/>
      <c r="G659" s="29"/>
    </row>
    <row r="660" spans="1:7">
      <c r="A660" s="29"/>
      <c r="B660" s="29"/>
      <c r="C660" s="29"/>
      <c r="D660" s="29"/>
      <c r="E660" s="29"/>
      <c r="F660" s="29"/>
      <c r="G660" s="29"/>
    </row>
    <row r="661" spans="1:7">
      <c r="A661" s="29"/>
      <c r="B661" s="29"/>
      <c r="C661" s="29"/>
      <c r="D661" s="29"/>
      <c r="E661" s="29"/>
      <c r="F661" s="29"/>
      <c r="G661" s="29"/>
    </row>
    <row r="662" spans="1:7">
      <c r="A662" s="29"/>
      <c r="B662" s="29"/>
      <c r="C662" s="29"/>
      <c r="D662" s="29"/>
      <c r="E662" s="29"/>
      <c r="F662" s="29"/>
      <c r="G662" s="29"/>
    </row>
    <row r="663" spans="1:7">
      <c r="A663" s="29"/>
      <c r="B663" s="29"/>
      <c r="C663" s="29"/>
      <c r="D663" s="29"/>
      <c r="E663" s="29"/>
      <c r="F663" s="29"/>
      <c r="G663" s="29"/>
    </row>
    <row r="664" spans="1:7">
      <c r="A664" s="29"/>
      <c r="B664" s="29"/>
      <c r="C664" s="29"/>
      <c r="D664" s="29"/>
      <c r="E664" s="29"/>
      <c r="F664" s="29"/>
      <c r="G664" s="29"/>
    </row>
    <row r="665" spans="1:7">
      <c r="A665" s="29"/>
      <c r="B665" s="29"/>
      <c r="C665" s="29"/>
      <c r="D665" s="29"/>
      <c r="E665" s="29"/>
      <c r="F665" s="29"/>
      <c r="G665" s="29"/>
    </row>
    <row r="666" spans="1:7">
      <c r="A666" s="29"/>
      <c r="B666" s="29"/>
      <c r="C666" s="29"/>
      <c r="D666" s="29"/>
      <c r="E666" s="29"/>
      <c r="F666" s="29"/>
      <c r="G666" s="29"/>
    </row>
    <row r="667" spans="1:7">
      <c r="A667" s="29"/>
      <c r="B667" s="29"/>
      <c r="C667" s="29"/>
      <c r="D667" s="29"/>
      <c r="E667" s="29"/>
      <c r="F667" s="29"/>
      <c r="G667" s="29"/>
    </row>
    <row r="668" spans="1:7">
      <c r="A668" s="29"/>
      <c r="B668" s="29"/>
      <c r="C668" s="29"/>
      <c r="D668" s="29"/>
      <c r="E668" s="29"/>
      <c r="F668" s="29"/>
      <c r="G668" s="29"/>
    </row>
    <row r="669" spans="1:7">
      <c r="A669" s="29"/>
      <c r="B669" s="29"/>
      <c r="C669" s="29"/>
      <c r="D669" s="29"/>
      <c r="E669" s="29"/>
      <c r="F669" s="29"/>
      <c r="G669" s="29"/>
    </row>
    <row r="670" spans="1:7">
      <c r="A670" s="29"/>
      <c r="B670" s="29"/>
      <c r="C670" s="29"/>
      <c r="D670" s="29"/>
      <c r="E670" s="29"/>
      <c r="F670" s="29"/>
      <c r="G670" s="29"/>
    </row>
    <row r="671" spans="1:7">
      <c r="A671" s="29"/>
      <c r="B671" s="29"/>
      <c r="C671" s="29"/>
      <c r="D671" s="29"/>
      <c r="E671" s="29"/>
      <c r="F671" s="29"/>
      <c r="G671" s="29"/>
    </row>
    <row r="672" spans="1:7">
      <c r="A672" s="29"/>
      <c r="B672" s="29"/>
      <c r="C672" s="29"/>
      <c r="D672" s="29"/>
      <c r="E672" s="29"/>
      <c r="F672" s="29"/>
      <c r="G672" s="29"/>
    </row>
    <row r="673" spans="1:7">
      <c r="A673" s="29"/>
      <c r="B673" s="29"/>
      <c r="C673" s="29"/>
      <c r="D673" s="29"/>
      <c r="E673" s="29"/>
      <c r="F673" s="29"/>
      <c r="G673" s="29"/>
    </row>
    <row r="674" spans="1:7">
      <c r="A674" s="29"/>
      <c r="B674" s="29"/>
      <c r="C674" s="29"/>
      <c r="D674" s="29"/>
      <c r="E674" s="29"/>
      <c r="F674" s="29"/>
      <c r="G674" s="29"/>
    </row>
    <row r="675" spans="1:7">
      <c r="A675" s="29"/>
      <c r="B675" s="29"/>
      <c r="C675" s="29"/>
      <c r="D675" s="29"/>
      <c r="E675" s="29"/>
      <c r="F675" s="29"/>
      <c r="G675" s="29"/>
    </row>
    <row r="676" spans="1:7">
      <c r="A676" s="29"/>
      <c r="B676" s="29"/>
      <c r="C676" s="29"/>
      <c r="D676" s="29"/>
      <c r="E676" s="29"/>
      <c r="F676" s="29"/>
      <c r="G676" s="29"/>
    </row>
    <row r="677" spans="1:7">
      <c r="A677" s="29"/>
      <c r="B677" s="29"/>
      <c r="C677" s="29"/>
      <c r="D677" s="29"/>
      <c r="E677" s="29"/>
      <c r="F677" s="29"/>
      <c r="G677" s="29"/>
    </row>
    <row r="678" spans="1:7">
      <c r="A678" s="29"/>
      <c r="B678" s="29"/>
      <c r="C678" s="29"/>
      <c r="D678" s="29"/>
      <c r="E678" s="29"/>
      <c r="F678" s="29"/>
      <c r="G678" s="29"/>
    </row>
    <row r="679" spans="1:7">
      <c r="A679" s="29"/>
      <c r="B679" s="29"/>
      <c r="C679" s="29"/>
      <c r="D679" s="29"/>
      <c r="E679" s="29"/>
      <c r="F679" s="29"/>
      <c r="G679" s="29"/>
    </row>
    <row r="680" spans="1:7">
      <c r="A680" s="29"/>
      <c r="B680" s="29"/>
      <c r="C680" s="29"/>
      <c r="D680" s="29"/>
      <c r="E680" s="29"/>
      <c r="F680" s="29"/>
      <c r="G680" s="29"/>
    </row>
    <row r="681" spans="1:7">
      <c r="A681" s="29"/>
      <c r="B681" s="29"/>
      <c r="C681" s="29"/>
      <c r="D681" s="29"/>
      <c r="E681" s="29"/>
      <c r="F681" s="29"/>
      <c r="G681" s="29"/>
    </row>
    <row r="682" spans="1:7">
      <c r="A682" s="29"/>
      <c r="B682" s="29"/>
      <c r="C682" s="29"/>
      <c r="D682" s="29"/>
      <c r="E682" s="29"/>
      <c r="F682" s="29"/>
      <c r="G682" s="29"/>
    </row>
    <row r="683" spans="1:7">
      <c r="A683" s="29"/>
      <c r="B683" s="29"/>
      <c r="C683" s="29"/>
      <c r="D683" s="29"/>
      <c r="E683" s="29"/>
      <c r="F683" s="29"/>
      <c r="G683" s="29"/>
    </row>
    <row r="684" spans="1:7">
      <c r="A684" s="29"/>
      <c r="B684" s="29"/>
      <c r="C684" s="29"/>
      <c r="D684" s="29"/>
      <c r="E684" s="29"/>
      <c r="F684" s="29"/>
      <c r="G684" s="29"/>
    </row>
    <row r="685" spans="1:7">
      <c r="A685" s="29"/>
      <c r="B685" s="29"/>
      <c r="C685" s="29"/>
      <c r="D685" s="29"/>
      <c r="E685" s="29"/>
      <c r="F685" s="29"/>
      <c r="G685" s="29"/>
    </row>
    <row r="686" spans="1:7">
      <c r="A686" s="29"/>
      <c r="B686" s="29"/>
      <c r="C686" s="29"/>
      <c r="D686" s="29"/>
      <c r="E686" s="29"/>
      <c r="F686" s="29"/>
      <c r="G686" s="29"/>
    </row>
    <row r="687" spans="1:7">
      <c r="A687" s="29"/>
      <c r="B687" s="29"/>
      <c r="C687" s="29"/>
      <c r="D687" s="29"/>
      <c r="E687" s="29"/>
      <c r="F687" s="29"/>
      <c r="G687" s="29"/>
    </row>
    <row r="688" spans="1:7">
      <c r="A688" s="29"/>
      <c r="B688" s="29"/>
      <c r="C688" s="29"/>
      <c r="D688" s="29"/>
      <c r="E688" s="29"/>
      <c r="F688" s="29"/>
      <c r="G688" s="29"/>
    </row>
    <row r="689" spans="1:7">
      <c r="A689" s="29"/>
      <c r="B689" s="29"/>
      <c r="C689" s="29"/>
      <c r="D689" s="29"/>
      <c r="E689" s="29"/>
      <c r="F689" s="29"/>
      <c r="G689" s="29"/>
    </row>
    <row r="690" spans="1:7">
      <c r="A690" s="29"/>
      <c r="B690" s="29"/>
      <c r="C690" s="29"/>
      <c r="D690" s="29"/>
      <c r="E690" s="29"/>
      <c r="F690" s="29"/>
      <c r="G690" s="29"/>
    </row>
    <row r="691" spans="1:7">
      <c r="A691" s="29"/>
      <c r="B691" s="29"/>
      <c r="C691" s="29"/>
      <c r="D691" s="29"/>
      <c r="E691" s="29"/>
      <c r="F691" s="29"/>
      <c r="G691" s="29"/>
    </row>
    <row r="692" spans="1:7">
      <c r="A692" s="29"/>
      <c r="B692" s="29"/>
      <c r="C692" s="29"/>
      <c r="D692" s="29"/>
      <c r="E692" s="29"/>
      <c r="F692" s="29"/>
      <c r="G692" s="29"/>
    </row>
    <row r="693" spans="1:7">
      <c r="A693" s="29"/>
      <c r="B693" s="29"/>
      <c r="C693" s="29"/>
      <c r="D693" s="29"/>
      <c r="E693" s="29"/>
      <c r="F693" s="29"/>
      <c r="G693" s="29"/>
    </row>
    <row r="694" spans="1:7">
      <c r="A694" s="29"/>
      <c r="B694" s="29"/>
      <c r="C694" s="29"/>
      <c r="D694" s="29"/>
      <c r="E694" s="29"/>
      <c r="F694" s="29"/>
      <c r="G694" s="29"/>
    </row>
    <row r="695" spans="1:7">
      <c r="A695" s="29"/>
      <c r="B695" s="29"/>
      <c r="C695" s="29"/>
      <c r="D695" s="29"/>
      <c r="E695" s="29"/>
      <c r="F695" s="29"/>
      <c r="G695" s="29"/>
    </row>
    <row r="696" spans="1:7">
      <c r="A696" s="29"/>
      <c r="B696" s="29"/>
      <c r="C696" s="29"/>
      <c r="D696" s="29"/>
      <c r="E696" s="29"/>
      <c r="F696" s="29"/>
      <c r="G696" s="29"/>
    </row>
    <row r="697" spans="1:7">
      <c r="A697" s="29"/>
      <c r="B697" s="29"/>
      <c r="C697" s="29"/>
      <c r="D697" s="29"/>
      <c r="E697" s="29"/>
      <c r="F697" s="29"/>
      <c r="G697" s="29"/>
    </row>
    <row r="698" spans="1:7">
      <c r="A698" s="29"/>
      <c r="B698" s="29"/>
      <c r="C698" s="29"/>
      <c r="D698" s="29"/>
      <c r="E698" s="29"/>
      <c r="F698" s="29"/>
      <c r="G698" s="29"/>
    </row>
    <row r="699" spans="1:7">
      <c r="A699" s="29"/>
      <c r="B699" s="29"/>
      <c r="C699" s="29"/>
      <c r="D699" s="29"/>
      <c r="E699" s="29"/>
      <c r="F699" s="29"/>
      <c r="G699" s="29"/>
    </row>
    <row r="700" spans="1:7">
      <c r="A700" s="29"/>
      <c r="B700" s="29"/>
      <c r="C700" s="29"/>
      <c r="D700" s="29"/>
      <c r="E700" s="29"/>
      <c r="F700" s="29"/>
      <c r="G700" s="29"/>
    </row>
    <row r="701" spans="1:7">
      <c r="A701" s="29"/>
      <c r="B701" s="29"/>
      <c r="C701" s="29"/>
      <c r="D701" s="29"/>
      <c r="E701" s="29"/>
      <c r="F701" s="29"/>
      <c r="G701" s="29"/>
    </row>
    <row r="702" spans="1:7">
      <c r="A702" s="29"/>
      <c r="B702" s="29"/>
      <c r="C702" s="29"/>
      <c r="D702" s="29"/>
      <c r="E702" s="29"/>
      <c r="F702" s="29"/>
      <c r="G702" s="29"/>
    </row>
    <row r="703" spans="1:7">
      <c r="A703" s="29"/>
      <c r="B703" s="29"/>
      <c r="C703" s="29"/>
      <c r="D703" s="29"/>
      <c r="E703" s="29"/>
      <c r="F703" s="29"/>
      <c r="G703" s="29"/>
    </row>
    <row r="704" spans="1:7">
      <c r="A704" s="29"/>
      <c r="B704" s="29"/>
      <c r="C704" s="29"/>
      <c r="D704" s="29"/>
      <c r="E704" s="29"/>
      <c r="F704" s="29"/>
      <c r="G704" s="29"/>
    </row>
    <row r="705" spans="1:7">
      <c r="A705" s="29"/>
      <c r="B705" s="29"/>
      <c r="C705" s="29"/>
      <c r="D705" s="29"/>
      <c r="E705" s="29"/>
      <c r="F705" s="29"/>
      <c r="G705" s="29"/>
    </row>
    <row r="706" spans="1:7">
      <c r="A706" s="29"/>
      <c r="B706" s="29"/>
      <c r="C706" s="29"/>
      <c r="D706" s="29"/>
      <c r="E706" s="29"/>
      <c r="F706" s="29"/>
      <c r="G706" s="29"/>
    </row>
    <row r="707" spans="1:7">
      <c r="A707" s="29"/>
      <c r="B707" s="29"/>
      <c r="C707" s="29"/>
      <c r="D707" s="29"/>
      <c r="E707" s="29"/>
      <c r="F707" s="29"/>
      <c r="G707" s="29"/>
    </row>
    <row r="708" spans="1:7">
      <c r="A708" s="29"/>
      <c r="B708" s="29"/>
      <c r="C708" s="29"/>
      <c r="D708" s="29"/>
      <c r="E708" s="29"/>
      <c r="F708" s="29"/>
      <c r="G708" s="29"/>
    </row>
    <row r="709" spans="1:7">
      <c r="A709" s="29"/>
      <c r="B709" s="29"/>
      <c r="C709" s="29"/>
      <c r="D709" s="29"/>
      <c r="E709" s="29"/>
      <c r="F709" s="29"/>
      <c r="G709" s="29"/>
    </row>
    <row r="710" spans="1:7">
      <c r="A710" s="29"/>
      <c r="B710" s="29"/>
      <c r="C710" s="29"/>
      <c r="D710" s="29"/>
      <c r="E710" s="29"/>
      <c r="F710" s="29"/>
      <c r="G710" s="29"/>
    </row>
    <row r="711" spans="1:7">
      <c r="A711" s="29"/>
      <c r="B711" s="29"/>
      <c r="C711" s="29"/>
      <c r="D711" s="29"/>
      <c r="E711" s="29"/>
      <c r="F711" s="29"/>
      <c r="G711" s="29"/>
    </row>
    <row r="712" spans="1:7">
      <c r="A712" s="29"/>
      <c r="B712" s="29"/>
      <c r="C712" s="29"/>
      <c r="D712" s="29"/>
      <c r="E712" s="29"/>
      <c r="F712" s="29"/>
      <c r="G712" s="29"/>
    </row>
    <row r="713" spans="1:7">
      <c r="A713" s="29"/>
      <c r="B713" s="29"/>
      <c r="C713" s="29"/>
      <c r="D713" s="29"/>
      <c r="E713" s="29"/>
      <c r="F713" s="29"/>
      <c r="G713" s="29"/>
    </row>
    <row r="714" spans="1:7">
      <c r="A714" s="29"/>
      <c r="B714" s="29"/>
      <c r="C714" s="29"/>
      <c r="D714" s="29"/>
      <c r="E714" s="29"/>
      <c r="F714" s="29"/>
      <c r="G714" s="29"/>
    </row>
    <row r="715" spans="1:7">
      <c r="A715" s="29"/>
      <c r="B715" s="29"/>
      <c r="C715" s="29"/>
      <c r="D715" s="29"/>
      <c r="E715" s="29"/>
      <c r="F715" s="29"/>
      <c r="G715" s="29"/>
    </row>
    <row r="716" spans="1:7">
      <c r="A716" s="29"/>
      <c r="B716" s="29"/>
      <c r="C716" s="29"/>
      <c r="D716" s="29"/>
      <c r="E716" s="29"/>
      <c r="F716" s="29"/>
      <c r="G716" s="29"/>
    </row>
    <row r="717" spans="1:7">
      <c r="A717" s="29"/>
      <c r="B717" s="29"/>
      <c r="C717" s="29"/>
      <c r="D717" s="29"/>
      <c r="E717" s="29"/>
      <c r="F717" s="29"/>
      <c r="G717" s="29"/>
    </row>
    <row r="718" spans="1:7">
      <c r="A718" s="29"/>
      <c r="B718" s="29"/>
      <c r="C718" s="29"/>
      <c r="D718" s="29"/>
      <c r="E718" s="29"/>
      <c r="F718" s="29"/>
      <c r="G718" s="29"/>
    </row>
    <row r="719" spans="1:7">
      <c r="A719" s="29"/>
      <c r="B719" s="29"/>
      <c r="C719" s="29"/>
      <c r="D719" s="29"/>
      <c r="E719" s="29"/>
      <c r="F719" s="29"/>
      <c r="G719" s="29"/>
    </row>
    <row r="720" spans="1:7">
      <c r="A720" s="29"/>
      <c r="B720" s="29"/>
      <c r="C720" s="29"/>
      <c r="D720" s="29"/>
      <c r="E720" s="29"/>
      <c r="F720" s="29"/>
      <c r="G720" s="29"/>
    </row>
    <row r="721" spans="1:7">
      <c r="A721" s="29"/>
      <c r="B721" s="29"/>
      <c r="C721" s="29"/>
      <c r="D721" s="29"/>
      <c r="E721" s="29"/>
      <c r="F721" s="29"/>
      <c r="G721" s="29"/>
    </row>
    <row r="722" spans="1:7">
      <c r="A722" s="29"/>
      <c r="B722" s="29"/>
      <c r="C722" s="29"/>
      <c r="D722" s="29"/>
      <c r="E722" s="29"/>
      <c r="F722" s="29"/>
      <c r="G722" s="29"/>
    </row>
    <row r="723" spans="1:7">
      <c r="A723" s="29"/>
      <c r="B723" s="29"/>
      <c r="C723" s="29"/>
      <c r="D723" s="29"/>
      <c r="E723" s="29"/>
      <c r="F723" s="29"/>
      <c r="G723" s="29"/>
    </row>
    <row r="724" spans="1:7">
      <c r="A724" s="29"/>
      <c r="B724" s="29"/>
      <c r="C724" s="29"/>
      <c r="D724" s="29"/>
      <c r="E724" s="29"/>
      <c r="F724" s="29"/>
      <c r="G724" s="29"/>
    </row>
    <row r="725" spans="1:7">
      <c r="A725" s="29"/>
      <c r="B725" s="29"/>
      <c r="C725" s="29"/>
      <c r="D725" s="29"/>
      <c r="E725" s="29"/>
      <c r="F725" s="29"/>
      <c r="G725" s="29"/>
    </row>
    <row r="726" spans="1:7">
      <c r="A726" s="29"/>
      <c r="B726" s="29"/>
      <c r="C726" s="29"/>
      <c r="D726" s="29"/>
      <c r="E726" s="29"/>
      <c r="F726" s="29"/>
      <c r="G726" s="29"/>
    </row>
    <row r="727" spans="1:7">
      <c r="A727" s="29"/>
      <c r="B727" s="29"/>
      <c r="C727" s="29"/>
      <c r="D727" s="29"/>
      <c r="E727" s="29"/>
      <c r="F727" s="29"/>
      <c r="G727" s="29"/>
    </row>
    <row r="728" spans="1:7">
      <c r="A728" s="29"/>
      <c r="B728" s="29"/>
      <c r="C728" s="29"/>
      <c r="D728" s="29"/>
      <c r="E728" s="29"/>
      <c r="F728" s="29"/>
      <c r="G728" s="29"/>
    </row>
    <row r="729" spans="1:7">
      <c r="A729" s="29"/>
      <c r="B729" s="29"/>
      <c r="C729" s="29"/>
      <c r="D729" s="29"/>
      <c r="E729" s="29"/>
      <c r="F729" s="29"/>
      <c r="G729" s="29"/>
    </row>
    <row r="730" spans="1:7">
      <c r="A730" s="29"/>
      <c r="B730" s="29"/>
      <c r="C730" s="29"/>
      <c r="D730" s="29"/>
      <c r="E730" s="29"/>
      <c r="F730" s="29"/>
      <c r="G730" s="29"/>
    </row>
    <row r="731" spans="1:7">
      <c r="A731" s="29"/>
      <c r="B731" s="29"/>
      <c r="C731" s="29"/>
      <c r="D731" s="29"/>
      <c r="E731" s="29"/>
      <c r="F731" s="29"/>
      <c r="G731" s="29"/>
    </row>
    <row r="732" spans="1:7">
      <c r="A732" s="29"/>
      <c r="B732" s="29"/>
      <c r="C732" s="29"/>
      <c r="D732" s="29"/>
      <c r="E732" s="29"/>
      <c r="F732" s="29"/>
      <c r="G732" s="29"/>
    </row>
    <row r="733" spans="1:7">
      <c r="A733" s="29"/>
      <c r="B733" s="29"/>
      <c r="C733" s="29"/>
      <c r="D733" s="29"/>
      <c r="E733" s="29"/>
      <c r="F733" s="29"/>
      <c r="G733" s="29"/>
    </row>
    <row r="734" spans="1:7">
      <c r="A734" s="29"/>
      <c r="B734" s="29"/>
      <c r="C734" s="29"/>
      <c r="D734" s="29"/>
      <c r="E734" s="29"/>
      <c r="F734" s="29"/>
      <c r="G734" s="29"/>
    </row>
    <row r="735" spans="1:7">
      <c r="A735" s="29"/>
      <c r="B735" s="29"/>
      <c r="C735" s="29"/>
      <c r="D735" s="29"/>
      <c r="E735" s="29"/>
      <c r="F735" s="29"/>
      <c r="G735" s="29"/>
    </row>
    <row r="736" spans="1:7">
      <c r="A736" s="29"/>
      <c r="B736" s="29"/>
      <c r="C736" s="29"/>
      <c r="D736" s="29"/>
      <c r="E736" s="29"/>
      <c r="F736" s="29"/>
      <c r="G736" s="29"/>
    </row>
    <row r="737" spans="1:7">
      <c r="A737" s="29"/>
      <c r="B737" s="29"/>
      <c r="C737" s="29"/>
      <c r="D737" s="29"/>
      <c r="E737" s="29"/>
      <c r="F737" s="29"/>
      <c r="G737" s="29"/>
    </row>
    <row r="738" spans="1:7">
      <c r="A738" s="29"/>
      <c r="B738" s="29"/>
      <c r="C738" s="29"/>
      <c r="D738" s="29"/>
      <c r="E738" s="29"/>
      <c r="F738" s="29"/>
      <c r="G738" s="29"/>
    </row>
    <row r="739" spans="1:7">
      <c r="A739" s="29"/>
      <c r="B739" s="29"/>
      <c r="C739" s="29"/>
      <c r="D739" s="29"/>
      <c r="E739" s="29"/>
      <c r="F739" s="29"/>
      <c r="G739" s="29"/>
    </row>
    <row r="740" spans="1:7">
      <c r="A740" s="29"/>
      <c r="B740" s="29"/>
      <c r="C740" s="29"/>
      <c r="D740" s="29"/>
      <c r="E740" s="29"/>
      <c r="F740" s="29"/>
      <c r="G740" s="29"/>
    </row>
    <row r="741" spans="1:7">
      <c r="A741" s="29"/>
      <c r="B741" s="29"/>
      <c r="C741" s="29"/>
      <c r="D741" s="29"/>
      <c r="E741" s="29"/>
      <c r="F741" s="29"/>
      <c r="G741" s="29"/>
    </row>
    <row r="742" spans="1:7">
      <c r="A742" s="29"/>
      <c r="B742" s="29"/>
      <c r="C742" s="29"/>
      <c r="D742" s="29"/>
      <c r="E742" s="29"/>
      <c r="F742" s="29"/>
      <c r="G742" s="29"/>
    </row>
    <row r="743" spans="1:7">
      <c r="A743" s="29"/>
      <c r="B743" s="29"/>
      <c r="C743" s="29"/>
      <c r="D743" s="29"/>
      <c r="E743" s="29"/>
      <c r="F743" s="29"/>
      <c r="G743" s="29"/>
    </row>
    <row r="744" spans="1:7">
      <c r="A744" s="29"/>
      <c r="B744" s="29"/>
      <c r="C744" s="29"/>
      <c r="D744" s="29"/>
      <c r="E744" s="29"/>
      <c r="F744" s="29"/>
      <c r="G744" s="29"/>
    </row>
    <row r="745" spans="1:7">
      <c r="A745" s="29"/>
      <c r="B745" s="29"/>
      <c r="C745" s="29"/>
      <c r="D745" s="29"/>
      <c r="E745" s="29"/>
      <c r="F745" s="29"/>
      <c r="G745" s="29"/>
    </row>
    <row r="746" spans="1:7">
      <c r="A746" s="29"/>
      <c r="B746" s="29"/>
      <c r="C746" s="29"/>
      <c r="D746" s="29"/>
      <c r="E746" s="29"/>
      <c r="F746" s="29"/>
      <c r="G746" s="29"/>
    </row>
    <row r="747" spans="1:7">
      <c r="A747" s="29"/>
      <c r="B747" s="29"/>
      <c r="C747" s="29"/>
      <c r="D747" s="29"/>
      <c r="E747" s="29"/>
      <c r="F747" s="29"/>
      <c r="G747" s="29"/>
    </row>
    <row r="748" spans="1:7">
      <c r="A748" s="29"/>
      <c r="B748" s="29"/>
      <c r="C748" s="29"/>
      <c r="D748" s="29"/>
      <c r="E748" s="29"/>
      <c r="F748" s="29"/>
      <c r="G748" s="29"/>
    </row>
    <row r="749" spans="1:7">
      <c r="A749" s="29"/>
      <c r="B749" s="29"/>
      <c r="C749" s="29"/>
      <c r="D749" s="29"/>
      <c r="E749" s="29"/>
      <c r="F749" s="29"/>
      <c r="G749" s="29"/>
    </row>
    <row r="750" spans="1:7">
      <c r="A750" s="29"/>
      <c r="B750" s="29"/>
      <c r="C750" s="29"/>
      <c r="D750" s="29"/>
      <c r="E750" s="29"/>
      <c r="F750" s="29"/>
      <c r="G750" s="29"/>
    </row>
    <row r="751" spans="1:7">
      <c r="A751" s="29"/>
      <c r="B751" s="29"/>
      <c r="C751" s="29"/>
      <c r="D751" s="29"/>
      <c r="E751" s="29"/>
      <c r="F751" s="29"/>
      <c r="G751" s="29"/>
    </row>
    <row r="752" spans="1:7">
      <c r="A752" s="29"/>
      <c r="B752" s="29"/>
      <c r="C752" s="29"/>
      <c r="D752" s="29"/>
      <c r="E752" s="29"/>
      <c r="F752" s="29"/>
      <c r="G752" s="29"/>
    </row>
    <row r="753" spans="1:7">
      <c r="A753" s="29"/>
      <c r="B753" s="29"/>
      <c r="C753" s="29"/>
      <c r="D753" s="29"/>
      <c r="E753" s="29"/>
      <c r="F753" s="29"/>
      <c r="G753" s="29"/>
    </row>
    <row r="754" spans="1:7">
      <c r="A754" s="29"/>
      <c r="B754" s="29"/>
      <c r="C754" s="29"/>
      <c r="D754" s="29"/>
      <c r="E754" s="29"/>
      <c r="F754" s="29"/>
      <c r="G754" s="29"/>
    </row>
    <row r="755" spans="1:7">
      <c r="A755" s="29"/>
      <c r="B755" s="29"/>
      <c r="C755" s="29"/>
      <c r="D755" s="29"/>
      <c r="E755" s="29"/>
      <c r="F755" s="29"/>
      <c r="G755" s="29"/>
    </row>
    <row r="756" spans="1:7">
      <c r="A756" s="29"/>
      <c r="B756" s="29"/>
      <c r="C756" s="29"/>
      <c r="D756" s="29"/>
      <c r="E756" s="29"/>
      <c r="F756" s="29"/>
      <c r="G756" s="29"/>
    </row>
    <row r="757" spans="1:7">
      <c r="A757" s="29"/>
      <c r="B757" s="29"/>
      <c r="C757" s="29"/>
      <c r="D757" s="29"/>
      <c r="E757" s="29"/>
      <c r="F757" s="29"/>
      <c r="G757" s="29"/>
    </row>
    <row r="758" spans="1:7">
      <c r="A758" s="29"/>
      <c r="B758" s="29"/>
      <c r="C758" s="29"/>
      <c r="D758" s="29"/>
      <c r="E758" s="29"/>
      <c r="F758" s="29"/>
      <c r="G758" s="29"/>
    </row>
    <row r="759" spans="1:7">
      <c r="A759" s="29"/>
      <c r="B759" s="29"/>
      <c r="C759" s="29"/>
      <c r="D759" s="29"/>
      <c r="E759" s="29"/>
      <c r="F759" s="29"/>
      <c r="G759" s="29"/>
    </row>
    <row r="760" spans="1:7">
      <c r="A760" s="29"/>
      <c r="B760" s="29"/>
      <c r="C760" s="29"/>
      <c r="D760" s="29"/>
      <c r="E760" s="29"/>
      <c r="F760" s="29"/>
      <c r="G760" s="29"/>
    </row>
    <row r="761" spans="1:7">
      <c r="A761" s="29"/>
      <c r="B761" s="29"/>
      <c r="C761" s="29"/>
      <c r="D761" s="29"/>
      <c r="E761" s="29"/>
      <c r="F761" s="29"/>
      <c r="G761" s="29"/>
    </row>
    <row r="762" spans="1:7">
      <c r="A762" s="29"/>
      <c r="B762" s="29"/>
      <c r="C762" s="29"/>
      <c r="D762" s="29"/>
      <c r="E762" s="29"/>
      <c r="F762" s="29"/>
      <c r="G762" s="29"/>
    </row>
    <row r="763" spans="1:7">
      <c r="A763" s="29"/>
      <c r="B763" s="29"/>
      <c r="C763" s="29"/>
      <c r="D763" s="29"/>
      <c r="E763" s="29"/>
      <c r="F763" s="29"/>
      <c r="G763" s="29"/>
    </row>
    <row r="764" spans="1:7">
      <c r="A764" s="29"/>
      <c r="B764" s="29"/>
      <c r="C764" s="29"/>
      <c r="D764" s="29"/>
      <c r="E764" s="29"/>
      <c r="F764" s="29"/>
      <c r="G764" s="29"/>
    </row>
    <row r="765" spans="1:7">
      <c r="A765" s="29"/>
      <c r="B765" s="29"/>
      <c r="C765" s="29"/>
      <c r="D765" s="29"/>
      <c r="E765" s="29"/>
      <c r="F765" s="29"/>
      <c r="G765" s="29"/>
    </row>
    <row r="766" spans="1:7">
      <c r="A766" s="29"/>
      <c r="B766" s="29"/>
      <c r="C766" s="29"/>
      <c r="D766" s="29"/>
      <c r="E766" s="29"/>
      <c r="F766" s="29"/>
      <c r="G766" s="29"/>
    </row>
    <row r="767" spans="1:7">
      <c r="A767" s="29"/>
      <c r="B767" s="29"/>
      <c r="C767" s="29"/>
      <c r="D767" s="29"/>
      <c r="E767" s="29"/>
      <c r="F767" s="29"/>
      <c r="G767" s="29"/>
    </row>
    <row r="768" spans="1:7">
      <c r="A768" s="29"/>
      <c r="B768" s="29"/>
      <c r="C768" s="29"/>
      <c r="D768" s="29"/>
      <c r="E768" s="29"/>
      <c r="F768" s="29"/>
      <c r="G768" s="29"/>
    </row>
    <row r="769" spans="1:7">
      <c r="A769" s="29"/>
      <c r="B769" s="29"/>
      <c r="C769" s="29"/>
      <c r="D769" s="29"/>
      <c r="E769" s="29"/>
      <c r="F769" s="29"/>
      <c r="G769" s="29"/>
    </row>
    <row r="770" spans="1:7">
      <c r="A770" s="29"/>
      <c r="B770" s="29"/>
      <c r="C770" s="29"/>
      <c r="D770" s="29"/>
      <c r="E770" s="29"/>
      <c r="F770" s="29"/>
      <c r="G770" s="29"/>
    </row>
    <row r="771" spans="1:7">
      <c r="A771" s="29"/>
      <c r="B771" s="29"/>
      <c r="C771" s="29"/>
      <c r="D771" s="29"/>
      <c r="E771" s="29"/>
      <c r="F771" s="29"/>
      <c r="G771" s="29"/>
    </row>
    <row r="772" spans="1:7">
      <c r="A772" s="29"/>
      <c r="B772" s="29"/>
      <c r="C772" s="29"/>
      <c r="D772" s="29"/>
      <c r="E772" s="29"/>
      <c r="F772" s="29"/>
      <c r="G772" s="29"/>
    </row>
    <row r="773" spans="1:7">
      <c r="A773" s="29"/>
      <c r="B773" s="29"/>
      <c r="C773" s="29"/>
      <c r="D773" s="29"/>
      <c r="E773" s="29"/>
      <c r="F773" s="29"/>
      <c r="G773" s="29"/>
    </row>
    <row r="774" spans="1:7">
      <c r="A774" s="29"/>
      <c r="B774" s="29"/>
      <c r="C774" s="29"/>
      <c r="D774" s="29"/>
      <c r="E774" s="29"/>
      <c r="F774" s="29"/>
      <c r="G774" s="29"/>
    </row>
    <row r="775" spans="1:7">
      <c r="A775" s="29"/>
      <c r="B775" s="29"/>
      <c r="C775" s="29"/>
      <c r="D775" s="29"/>
      <c r="E775" s="29"/>
      <c r="F775" s="29"/>
      <c r="G775" s="29"/>
    </row>
    <row r="776" spans="1:7">
      <c r="A776" s="29"/>
      <c r="B776" s="29"/>
      <c r="C776" s="29"/>
      <c r="D776" s="29"/>
      <c r="E776" s="29"/>
      <c r="F776" s="29"/>
      <c r="G776" s="29"/>
    </row>
    <row r="777" spans="1:7">
      <c r="A777" s="29"/>
      <c r="B777" s="29"/>
      <c r="C777" s="29"/>
      <c r="D777" s="29"/>
      <c r="E777" s="29"/>
      <c r="F777" s="29"/>
      <c r="G777" s="29"/>
    </row>
    <row r="778" spans="1:7">
      <c r="A778" s="29"/>
      <c r="B778" s="29"/>
      <c r="C778" s="29"/>
      <c r="D778" s="29"/>
      <c r="E778" s="29"/>
      <c r="F778" s="29"/>
      <c r="G778" s="29"/>
    </row>
    <row r="779" spans="1:7">
      <c r="A779" s="29"/>
      <c r="B779" s="29"/>
      <c r="C779" s="29"/>
      <c r="D779" s="29"/>
      <c r="E779" s="29"/>
      <c r="F779" s="29"/>
      <c r="G779" s="29"/>
    </row>
    <row r="780" spans="1:7">
      <c r="A780" s="29"/>
      <c r="B780" s="29"/>
      <c r="C780" s="29"/>
      <c r="D780" s="29"/>
      <c r="E780" s="29"/>
      <c r="F780" s="29"/>
      <c r="G780" s="29"/>
    </row>
    <row r="781" spans="1:7">
      <c r="A781" s="29"/>
      <c r="B781" s="29"/>
      <c r="C781" s="29"/>
      <c r="D781" s="29"/>
      <c r="E781" s="29"/>
      <c r="F781" s="29"/>
      <c r="G781" s="29"/>
    </row>
    <row r="782" spans="1:7">
      <c r="A782" s="29"/>
      <c r="B782" s="29"/>
      <c r="C782" s="29"/>
      <c r="D782" s="29"/>
      <c r="E782" s="29"/>
      <c r="F782" s="29"/>
      <c r="G782" s="29"/>
    </row>
    <row r="783" spans="1:7">
      <c r="A783" s="29"/>
      <c r="B783" s="29"/>
      <c r="C783" s="29"/>
      <c r="D783" s="29"/>
      <c r="E783" s="29"/>
      <c r="F783" s="29"/>
      <c r="G783" s="29"/>
    </row>
    <row r="784" spans="1:7">
      <c r="A784" s="29"/>
      <c r="B784" s="29"/>
      <c r="C784" s="29"/>
      <c r="D784" s="29"/>
      <c r="E784" s="29"/>
      <c r="F784" s="29"/>
      <c r="G784" s="29"/>
    </row>
    <row r="785" spans="1:7">
      <c r="A785" s="29"/>
      <c r="B785" s="29"/>
      <c r="C785" s="29"/>
      <c r="D785" s="29"/>
      <c r="E785" s="29"/>
      <c r="F785" s="29"/>
      <c r="G785" s="29"/>
    </row>
    <row r="786" spans="1:7">
      <c r="A786" s="29"/>
      <c r="B786" s="29"/>
      <c r="C786" s="29"/>
      <c r="D786" s="29"/>
      <c r="E786" s="29"/>
      <c r="F786" s="29"/>
      <c r="G786" s="29"/>
    </row>
    <row r="787" spans="1:7">
      <c r="A787" s="29"/>
      <c r="B787" s="29"/>
      <c r="C787" s="29"/>
      <c r="D787" s="29"/>
      <c r="E787" s="29"/>
      <c r="F787" s="29"/>
      <c r="G787" s="29"/>
    </row>
    <row r="788" spans="1:7">
      <c r="A788" s="29"/>
      <c r="B788" s="29"/>
      <c r="C788" s="29"/>
      <c r="D788" s="29"/>
      <c r="E788" s="29"/>
      <c r="F788" s="29"/>
      <c r="G788" s="29"/>
    </row>
    <row r="789" spans="1:7">
      <c r="A789" s="29"/>
      <c r="B789" s="29"/>
      <c r="C789" s="29"/>
      <c r="D789" s="29"/>
      <c r="E789" s="29"/>
      <c r="F789" s="29"/>
      <c r="G789" s="29"/>
    </row>
    <row r="790" spans="1:7">
      <c r="A790" s="29"/>
      <c r="B790" s="29"/>
      <c r="C790" s="29"/>
      <c r="D790" s="29"/>
      <c r="E790" s="29"/>
      <c r="F790" s="29"/>
      <c r="G790" s="29"/>
    </row>
    <row r="791" spans="1:7">
      <c r="A791" s="29"/>
      <c r="B791" s="29"/>
      <c r="C791" s="29"/>
      <c r="D791" s="29"/>
      <c r="E791" s="29"/>
      <c r="F791" s="29"/>
      <c r="G791" s="29"/>
    </row>
    <row r="792" spans="1:7">
      <c r="A792" s="29"/>
      <c r="B792" s="29"/>
      <c r="C792" s="29"/>
      <c r="D792" s="29"/>
      <c r="E792" s="29"/>
      <c r="F792" s="29"/>
      <c r="G792" s="29"/>
    </row>
    <row r="793" spans="1:7">
      <c r="A793" s="29"/>
      <c r="B793" s="29"/>
      <c r="C793" s="29"/>
      <c r="D793" s="29"/>
      <c r="E793" s="29"/>
      <c r="F793" s="29"/>
      <c r="G793" s="29"/>
    </row>
    <row r="794" spans="1:7">
      <c r="A794" s="29"/>
      <c r="B794" s="29"/>
      <c r="C794" s="29"/>
      <c r="D794" s="29"/>
      <c r="E794" s="29"/>
      <c r="F794" s="29"/>
      <c r="G794" s="29"/>
    </row>
    <row r="795" spans="1:7">
      <c r="A795" s="29"/>
      <c r="B795" s="29"/>
      <c r="C795" s="29"/>
      <c r="D795" s="29"/>
      <c r="E795" s="29"/>
      <c r="F795" s="29"/>
      <c r="G795" s="29"/>
    </row>
    <row r="796" spans="1:7">
      <c r="A796" s="29"/>
      <c r="B796" s="29"/>
      <c r="C796" s="29"/>
      <c r="D796" s="29"/>
      <c r="E796" s="29"/>
      <c r="F796" s="29"/>
      <c r="G796" s="29"/>
    </row>
    <row r="797" spans="1:7">
      <c r="A797" s="29"/>
      <c r="B797" s="29"/>
      <c r="C797" s="29"/>
      <c r="D797" s="29"/>
      <c r="E797" s="29"/>
      <c r="F797" s="29"/>
      <c r="G797" s="29"/>
    </row>
    <row r="798" spans="1:7">
      <c r="A798" s="29"/>
      <c r="B798" s="29"/>
      <c r="C798" s="29"/>
      <c r="D798" s="29"/>
      <c r="E798" s="29"/>
      <c r="F798" s="29"/>
      <c r="G798" s="29"/>
    </row>
    <row r="799" spans="1:7">
      <c r="A799" s="29"/>
      <c r="B799" s="29"/>
      <c r="C799" s="29"/>
      <c r="D799" s="29"/>
      <c r="E799" s="29"/>
      <c r="F799" s="29"/>
      <c r="G799" s="29"/>
    </row>
    <row r="800" spans="1:7">
      <c r="A800" s="29"/>
      <c r="B800" s="29"/>
      <c r="C800" s="29"/>
      <c r="D800" s="29"/>
      <c r="E800" s="29"/>
      <c r="F800" s="29"/>
      <c r="G800" s="29"/>
    </row>
    <row r="801" spans="1:7">
      <c r="A801" s="29"/>
      <c r="B801" s="29"/>
      <c r="C801" s="29"/>
      <c r="D801" s="29"/>
      <c r="E801" s="29"/>
      <c r="F801" s="29"/>
      <c r="G801" s="29"/>
    </row>
    <row r="802" spans="1:7">
      <c r="A802" s="29"/>
      <c r="B802" s="29"/>
      <c r="C802" s="29"/>
      <c r="D802" s="29"/>
      <c r="E802" s="29"/>
      <c r="F802" s="29"/>
      <c r="G802" s="29"/>
    </row>
    <row r="803" spans="1:7">
      <c r="A803" s="29"/>
      <c r="B803" s="29"/>
      <c r="C803" s="29"/>
      <c r="D803" s="29"/>
      <c r="E803" s="29"/>
      <c r="F803" s="29"/>
      <c r="G803" s="29"/>
    </row>
    <row r="804" spans="1:7">
      <c r="A804" s="29"/>
      <c r="B804" s="29"/>
      <c r="C804" s="29"/>
      <c r="D804" s="29"/>
      <c r="E804" s="29"/>
      <c r="F804" s="29"/>
      <c r="G804" s="29"/>
    </row>
    <row r="805" spans="1:7">
      <c r="A805" s="29"/>
      <c r="B805" s="29"/>
      <c r="C805" s="29"/>
      <c r="D805" s="29"/>
      <c r="E805" s="29"/>
      <c r="F805" s="29"/>
      <c r="G805" s="29"/>
    </row>
    <row r="806" spans="1:7">
      <c r="A806" s="29"/>
      <c r="B806" s="29"/>
      <c r="C806" s="29"/>
      <c r="D806" s="29"/>
      <c r="E806" s="29"/>
      <c r="F806" s="29"/>
      <c r="G806" s="29"/>
    </row>
    <row r="807" spans="1:7">
      <c r="A807" s="29"/>
      <c r="B807" s="29"/>
      <c r="C807" s="29"/>
      <c r="D807" s="29"/>
      <c r="E807" s="29"/>
      <c r="F807" s="29"/>
      <c r="G807" s="29"/>
    </row>
    <row r="808" spans="1:7">
      <c r="A808" s="29"/>
      <c r="B808" s="29"/>
      <c r="C808" s="29"/>
      <c r="D808" s="29"/>
      <c r="E808" s="29"/>
      <c r="F808" s="29"/>
      <c r="G808" s="29"/>
    </row>
    <row r="809" spans="1:7">
      <c r="A809" s="29"/>
      <c r="B809" s="29"/>
      <c r="C809" s="29"/>
      <c r="D809" s="29"/>
      <c r="E809" s="29"/>
      <c r="F809" s="29"/>
      <c r="G809" s="29"/>
    </row>
    <row r="810" spans="1:7">
      <c r="A810" s="29"/>
      <c r="B810" s="29"/>
      <c r="C810" s="29"/>
      <c r="D810" s="29"/>
      <c r="E810" s="29"/>
      <c r="F810" s="29"/>
      <c r="G810" s="29"/>
    </row>
    <row r="811" spans="1:7">
      <c r="A811" s="29"/>
      <c r="B811" s="29"/>
      <c r="C811" s="29"/>
      <c r="D811" s="29"/>
      <c r="E811" s="29"/>
      <c r="F811" s="29"/>
      <c r="G811" s="29"/>
    </row>
    <row r="812" spans="1:7">
      <c r="A812" s="29"/>
      <c r="B812" s="29"/>
      <c r="C812" s="29"/>
      <c r="D812" s="29"/>
      <c r="E812" s="29"/>
      <c r="F812" s="29"/>
      <c r="G812" s="29"/>
    </row>
    <row r="813" spans="1:7">
      <c r="A813" s="29"/>
      <c r="B813" s="29"/>
      <c r="C813" s="29"/>
      <c r="D813" s="29"/>
      <c r="E813" s="29"/>
      <c r="F813" s="29"/>
      <c r="G813" s="29"/>
    </row>
    <row r="814" spans="1:7">
      <c r="A814" s="29"/>
      <c r="B814" s="29"/>
      <c r="C814" s="29"/>
      <c r="D814" s="29"/>
      <c r="E814" s="29"/>
      <c r="F814" s="29"/>
      <c r="G814" s="29"/>
    </row>
    <row r="815" spans="1:7">
      <c r="A815" s="29"/>
      <c r="B815" s="29"/>
      <c r="C815" s="29"/>
      <c r="D815" s="29"/>
      <c r="E815" s="29"/>
      <c r="F815" s="29"/>
      <c r="G815" s="29"/>
    </row>
    <row r="816" spans="1:7">
      <c r="A816" s="29"/>
      <c r="B816" s="29"/>
      <c r="C816" s="29"/>
      <c r="D816" s="29"/>
      <c r="E816" s="29"/>
      <c r="F816" s="29"/>
      <c r="G816" s="29"/>
    </row>
    <row r="817" spans="1:7">
      <c r="A817" s="29"/>
      <c r="B817" s="29"/>
      <c r="C817" s="29"/>
      <c r="D817" s="29"/>
      <c r="E817" s="29"/>
      <c r="F817" s="29"/>
      <c r="G817" s="29"/>
    </row>
    <row r="818" spans="1:7">
      <c r="A818" s="29"/>
      <c r="B818" s="29"/>
      <c r="C818" s="29"/>
      <c r="D818" s="29"/>
      <c r="E818" s="29"/>
      <c r="F818" s="29"/>
      <c r="G818" s="29"/>
    </row>
    <row r="819" spans="1:7">
      <c r="A819" s="29"/>
      <c r="B819" s="29"/>
      <c r="C819" s="29"/>
      <c r="D819" s="29"/>
      <c r="E819" s="29"/>
      <c r="F819" s="29"/>
      <c r="G819" s="29"/>
    </row>
    <row r="820" spans="1:7">
      <c r="A820" s="29"/>
      <c r="B820" s="29"/>
      <c r="C820" s="29"/>
      <c r="D820" s="29"/>
      <c r="E820" s="29"/>
      <c r="F820" s="29"/>
      <c r="G820" s="29"/>
    </row>
    <row r="821" spans="1:7">
      <c r="A821" s="29"/>
      <c r="B821" s="29"/>
      <c r="C821" s="29"/>
      <c r="D821" s="29"/>
      <c r="E821" s="29"/>
      <c r="F821" s="29"/>
      <c r="G821" s="29"/>
    </row>
    <row r="822" spans="1:7">
      <c r="A822" s="29"/>
      <c r="B822" s="29"/>
      <c r="C822" s="29"/>
      <c r="D822" s="29"/>
      <c r="E822" s="29"/>
      <c r="F822" s="29"/>
      <c r="G822" s="29"/>
    </row>
    <row r="823" spans="1:7">
      <c r="A823" s="29"/>
      <c r="B823" s="29"/>
      <c r="C823" s="29"/>
      <c r="D823" s="29"/>
      <c r="E823" s="29"/>
      <c r="F823" s="29"/>
      <c r="G823" s="29"/>
    </row>
    <row r="824" spans="1:7">
      <c r="A824" s="29"/>
      <c r="B824" s="29"/>
      <c r="C824" s="29"/>
      <c r="D824" s="29"/>
      <c r="E824" s="29"/>
      <c r="F824" s="29"/>
      <c r="G824" s="29"/>
    </row>
    <row r="825" spans="1:7">
      <c r="A825" s="29"/>
      <c r="B825" s="29"/>
      <c r="C825" s="29"/>
      <c r="D825" s="29"/>
      <c r="E825" s="29"/>
      <c r="F825" s="29"/>
      <c r="G825" s="29"/>
    </row>
    <row r="826" spans="1:7">
      <c r="A826" s="29"/>
      <c r="B826" s="29"/>
      <c r="C826" s="29"/>
      <c r="D826" s="29"/>
      <c r="E826" s="29"/>
      <c r="F826" s="29"/>
      <c r="G826" s="29"/>
    </row>
    <row r="827" spans="1:7">
      <c r="A827" s="29"/>
      <c r="B827" s="29"/>
      <c r="C827" s="29"/>
      <c r="D827" s="29"/>
      <c r="E827" s="29"/>
      <c r="F827" s="29"/>
      <c r="G827" s="29"/>
    </row>
    <row r="828" spans="1:7">
      <c r="A828" s="29"/>
      <c r="B828" s="29"/>
      <c r="C828" s="29"/>
      <c r="D828" s="29"/>
      <c r="E828" s="29"/>
      <c r="F828" s="29"/>
      <c r="G828" s="29"/>
    </row>
    <row r="829" spans="1:7">
      <c r="A829" s="29"/>
      <c r="B829" s="29"/>
      <c r="C829" s="29"/>
      <c r="D829" s="29"/>
      <c r="E829" s="29"/>
      <c r="F829" s="29"/>
      <c r="G829" s="29"/>
    </row>
    <row r="830" spans="1:7">
      <c r="A830" s="29"/>
      <c r="B830" s="29"/>
      <c r="C830" s="29"/>
      <c r="D830" s="29"/>
      <c r="E830" s="29"/>
      <c r="F830" s="29"/>
      <c r="G830" s="29"/>
    </row>
    <row r="831" spans="1:7">
      <c r="A831" s="29"/>
      <c r="B831" s="29"/>
      <c r="C831" s="29"/>
      <c r="D831" s="29"/>
      <c r="E831" s="29"/>
      <c r="F831" s="29"/>
      <c r="G831" s="29"/>
    </row>
    <row r="832" spans="1:7">
      <c r="A832" s="29"/>
      <c r="B832" s="29"/>
      <c r="C832" s="29"/>
      <c r="D832" s="29"/>
      <c r="E832" s="29"/>
      <c r="F832" s="29"/>
      <c r="G832" s="29"/>
    </row>
    <row r="833" spans="1:7">
      <c r="A833" s="29"/>
      <c r="B833" s="29"/>
      <c r="C833" s="29"/>
      <c r="D833" s="29"/>
      <c r="E833" s="29"/>
      <c r="F833" s="29"/>
      <c r="G833" s="29"/>
    </row>
    <row r="834" spans="1:7">
      <c r="A834" s="29"/>
      <c r="B834" s="29"/>
      <c r="C834" s="29"/>
      <c r="D834" s="29"/>
      <c r="E834" s="29"/>
      <c r="F834" s="29"/>
      <c r="G834" s="29"/>
    </row>
    <row r="835" spans="1:7">
      <c r="A835" s="29"/>
      <c r="B835" s="29"/>
      <c r="C835" s="29"/>
      <c r="D835" s="29"/>
      <c r="E835" s="29"/>
      <c r="F835" s="29"/>
      <c r="G835" s="29"/>
    </row>
    <row r="836" spans="1:7">
      <c r="A836" s="29"/>
      <c r="B836" s="29"/>
      <c r="C836" s="29"/>
      <c r="D836" s="29"/>
      <c r="E836" s="29"/>
      <c r="F836" s="29"/>
      <c r="G836" s="29"/>
    </row>
    <row r="837" spans="1:7">
      <c r="A837" s="29"/>
      <c r="B837" s="29"/>
      <c r="C837" s="29"/>
      <c r="D837" s="29"/>
      <c r="E837" s="29"/>
      <c r="F837" s="29"/>
      <c r="G837" s="29"/>
    </row>
    <row r="838" spans="1:7">
      <c r="A838" s="29"/>
      <c r="B838" s="29"/>
      <c r="C838" s="29"/>
      <c r="D838" s="29"/>
      <c r="E838" s="29"/>
      <c r="F838" s="29"/>
      <c r="G838" s="29"/>
    </row>
    <row r="839" spans="1:7">
      <c r="A839" s="29"/>
      <c r="B839" s="29"/>
      <c r="C839" s="29"/>
      <c r="D839" s="29"/>
      <c r="E839" s="29"/>
      <c r="F839" s="29"/>
      <c r="G839" s="29"/>
    </row>
    <row r="840" spans="1:7">
      <c r="A840" s="29"/>
      <c r="B840" s="29"/>
      <c r="C840" s="29"/>
      <c r="D840" s="29"/>
      <c r="E840" s="29"/>
      <c r="F840" s="29"/>
      <c r="G840" s="29"/>
    </row>
    <row r="841" spans="1:7">
      <c r="A841" s="29"/>
      <c r="B841" s="29"/>
      <c r="C841" s="29"/>
      <c r="D841" s="29"/>
      <c r="E841" s="29"/>
      <c r="F841" s="29"/>
      <c r="G841" s="29"/>
    </row>
    <row r="842" spans="1:7">
      <c r="A842" s="29"/>
      <c r="B842" s="29"/>
      <c r="C842" s="29"/>
      <c r="D842" s="29"/>
      <c r="E842" s="29"/>
      <c r="F842" s="29"/>
      <c r="G842" s="29"/>
    </row>
    <row r="843" spans="1:7">
      <c r="A843" s="29"/>
      <c r="B843" s="29"/>
      <c r="C843" s="29"/>
      <c r="D843" s="29"/>
      <c r="E843" s="29"/>
      <c r="F843" s="29"/>
      <c r="G843" s="29"/>
    </row>
    <row r="844" spans="1:7">
      <c r="A844" s="29"/>
      <c r="B844" s="29"/>
      <c r="C844" s="29"/>
      <c r="D844" s="29"/>
      <c r="E844" s="29"/>
      <c r="F844" s="29"/>
      <c r="G844" s="29"/>
    </row>
    <row r="845" spans="1:7">
      <c r="A845" s="29"/>
      <c r="B845" s="29"/>
      <c r="C845" s="29"/>
      <c r="D845" s="29"/>
      <c r="E845" s="29"/>
      <c r="F845" s="29"/>
      <c r="G845" s="29"/>
    </row>
    <row r="846" spans="1:7">
      <c r="A846" s="29"/>
      <c r="B846" s="29"/>
      <c r="C846" s="29"/>
      <c r="D846" s="29"/>
      <c r="E846" s="29"/>
      <c r="F846" s="29"/>
      <c r="G846" s="29"/>
    </row>
    <row r="847" spans="1:7">
      <c r="A847" s="29"/>
      <c r="B847" s="29"/>
      <c r="C847" s="29"/>
      <c r="D847" s="29"/>
      <c r="E847" s="29"/>
      <c r="F847" s="29"/>
      <c r="G847" s="29"/>
    </row>
    <row r="848" spans="1:7">
      <c r="A848" s="29"/>
      <c r="B848" s="29"/>
      <c r="C848" s="29"/>
      <c r="D848" s="29"/>
      <c r="E848" s="29"/>
      <c r="F848" s="29"/>
      <c r="G848" s="29"/>
    </row>
    <row r="849" spans="1:7">
      <c r="A849" s="29"/>
      <c r="B849" s="29"/>
      <c r="C849" s="29"/>
      <c r="D849" s="29"/>
      <c r="E849" s="29"/>
      <c r="F849" s="29"/>
      <c r="G849" s="29"/>
    </row>
    <row r="850" spans="1:7">
      <c r="A850" s="29"/>
      <c r="B850" s="29"/>
      <c r="C850" s="29"/>
      <c r="D850" s="29"/>
      <c r="E850" s="29"/>
      <c r="F850" s="29"/>
      <c r="G850" s="29"/>
    </row>
    <row r="851" spans="1:7">
      <c r="A851" s="29"/>
      <c r="B851" s="29"/>
      <c r="C851" s="29"/>
      <c r="D851" s="29"/>
      <c r="E851" s="29"/>
      <c r="F851" s="29"/>
      <c r="G851" s="29"/>
    </row>
    <row r="852" spans="1:7">
      <c r="A852" s="29"/>
      <c r="B852" s="29"/>
      <c r="C852" s="29"/>
      <c r="D852" s="29"/>
      <c r="E852" s="29"/>
      <c r="F852" s="29"/>
      <c r="G852" s="29"/>
    </row>
    <row r="853" spans="1:7">
      <c r="A853" s="29"/>
      <c r="B853" s="29"/>
      <c r="C853" s="29"/>
      <c r="D853" s="29"/>
      <c r="E853" s="29"/>
      <c r="F853" s="29"/>
      <c r="G853" s="29"/>
    </row>
    <row r="854" spans="1:7">
      <c r="A854" s="29"/>
      <c r="B854" s="29"/>
      <c r="C854" s="29"/>
      <c r="D854" s="29"/>
      <c r="E854" s="29"/>
      <c r="F854" s="29"/>
      <c r="G854" s="29"/>
    </row>
    <row r="855" spans="1:7">
      <c r="A855" s="29"/>
      <c r="B855" s="29"/>
      <c r="C855" s="29"/>
      <c r="D855" s="29"/>
      <c r="E855" s="29"/>
      <c r="F855" s="29"/>
      <c r="G855" s="29"/>
    </row>
    <row r="856" spans="1:7">
      <c r="A856" s="29"/>
      <c r="B856" s="29"/>
      <c r="C856" s="29"/>
      <c r="D856" s="29"/>
      <c r="E856" s="29"/>
      <c r="F856" s="29"/>
      <c r="G856" s="29"/>
    </row>
    <row r="857" spans="1:7">
      <c r="A857" s="29"/>
      <c r="B857" s="29"/>
      <c r="C857" s="29"/>
      <c r="D857" s="29"/>
      <c r="E857" s="29"/>
      <c r="F857" s="29"/>
      <c r="G857" s="29"/>
    </row>
    <row r="858" spans="1:7">
      <c r="A858" s="29"/>
      <c r="B858" s="29"/>
      <c r="C858" s="29"/>
      <c r="D858" s="29"/>
      <c r="E858" s="29"/>
      <c r="F858" s="29"/>
      <c r="G858" s="29"/>
    </row>
    <row r="859" spans="1:7">
      <c r="A859" s="29"/>
      <c r="B859" s="29"/>
      <c r="C859" s="29"/>
      <c r="D859" s="29"/>
      <c r="E859" s="29"/>
      <c r="F859" s="29"/>
      <c r="G859" s="29"/>
    </row>
    <row r="860" spans="1:7">
      <c r="A860" s="29"/>
      <c r="B860" s="29"/>
      <c r="C860" s="29"/>
      <c r="D860" s="29"/>
      <c r="E860" s="29"/>
      <c r="F860" s="29"/>
      <c r="G860" s="29"/>
    </row>
    <row r="861" spans="1:7">
      <c r="A861" s="29"/>
      <c r="B861" s="29"/>
      <c r="C861" s="29"/>
      <c r="D861" s="29"/>
      <c r="E861" s="29"/>
      <c r="F861" s="29"/>
      <c r="G861" s="29"/>
    </row>
    <row r="862" spans="1:7">
      <c r="A862" s="29"/>
      <c r="B862" s="29"/>
      <c r="C862" s="29"/>
      <c r="D862" s="29"/>
      <c r="E862" s="29"/>
      <c r="F862" s="29"/>
      <c r="G862" s="29"/>
    </row>
    <row r="863" spans="1:7">
      <c r="A863" s="29"/>
      <c r="B863" s="29"/>
      <c r="C863" s="29"/>
      <c r="D863" s="29"/>
      <c r="E863" s="29"/>
      <c r="F863" s="29"/>
      <c r="G863" s="29"/>
    </row>
    <row r="864" spans="1:7">
      <c r="A864" s="29"/>
      <c r="B864" s="29"/>
      <c r="C864" s="29"/>
      <c r="D864" s="29"/>
      <c r="E864" s="29"/>
      <c r="F864" s="29"/>
      <c r="G864" s="29"/>
    </row>
    <row r="865" spans="1:7">
      <c r="A865" s="29"/>
      <c r="B865" s="29"/>
      <c r="C865" s="29"/>
      <c r="D865" s="29"/>
      <c r="E865" s="29"/>
      <c r="F865" s="29"/>
      <c r="G865" s="29"/>
    </row>
    <row r="866" spans="1:7">
      <c r="A866" s="29"/>
      <c r="B866" s="29"/>
      <c r="C866" s="29"/>
      <c r="D866" s="29"/>
      <c r="E866" s="29"/>
      <c r="F866" s="29"/>
      <c r="G866" s="29"/>
    </row>
    <row r="867" spans="1:7">
      <c r="A867" s="29"/>
      <c r="B867" s="29"/>
      <c r="C867" s="29"/>
      <c r="D867" s="29"/>
      <c r="E867" s="29"/>
      <c r="F867" s="29"/>
      <c r="G867" s="29"/>
    </row>
    <row r="868" spans="1:7">
      <c r="A868" s="29"/>
      <c r="B868" s="29"/>
      <c r="C868" s="29"/>
      <c r="D868" s="29"/>
      <c r="E868" s="29"/>
      <c r="F868" s="29"/>
      <c r="G868" s="29"/>
    </row>
    <row r="869" spans="1:7">
      <c r="A869" s="29"/>
      <c r="B869" s="29"/>
      <c r="C869" s="29"/>
      <c r="D869" s="29"/>
      <c r="E869" s="29"/>
      <c r="F869" s="29"/>
      <c r="G869" s="29"/>
    </row>
    <row r="870" spans="1:7">
      <c r="A870" s="29"/>
      <c r="B870" s="29"/>
      <c r="C870" s="29"/>
      <c r="D870" s="29"/>
      <c r="E870" s="29"/>
      <c r="F870" s="29"/>
      <c r="G870" s="29"/>
    </row>
    <row r="871" spans="1:7">
      <c r="A871" s="29"/>
      <c r="B871" s="29"/>
      <c r="C871" s="29"/>
      <c r="D871" s="29"/>
      <c r="E871" s="29"/>
      <c r="F871" s="29"/>
      <c r="G871" s="29"/>
    </row>
    <row r="872" spans="1:7">
      <c r="A872" s="29"/>
      <c r="B872" s="29"/>
      <c r="C872" s="29"/>
      <c r="D872" s="29"/>
      <c r="E872" s="29"/>
      <c r="F872" s="29"/>
      <c r="G872" s="29"/>
    </row>
    <row r="873" spans="1:7">
      <c r="A873" s="29"/>
      <c r="B873" s="29"/>
      <c r="C873" s="29"/>
      <c r="D873" s="29"/>
      <c r="E873" s="29"/>
      <c r="F873" s="29"/>
      <c r="G873" s="29"/>
    </row>
    <row r="874" spans="1:7">
      <c r="A874" s="29"/>
      <c r="B874" s="29"/>
      <c r="C874" s="29"/>
      <c r="D874" s="29"/>
      <c r="E874" s="29"/>
      <c r="F874" s="29"/>
      <c r="G874" s="29"/>
    </row>
    <row r="875" spans="1:7">
      <c r="A875" s="29"/>
      <c r="B875" s="29"/>
      <c r="C875" s="29"/>
      <c r="D875" s="29"/>
      <c r="E875" s="29"/>
      <c r="F875" s="29"/>
      <c r="G875" s="29"/>
    </row>
    <row r="876" spans="1:7">
      <c r="A876" s="29"/>
      <c r="B876" s="29"/>
      <c r="C876" s="29"/>
      <c r="D876" s="29"/>
      <c r="E876" s="29"/>
      <c r="F876" s="29"/>
      <c r="G876" s="29"/>
    </row>
    <row r="877" spans="1:7">
      <c r="A877" s="29"/>
      <c r="B877" s="29"/>
      <c r="C877" s="29"/>
      <c r="D877" s="29"/>
      <c r="E877" s="29"/>
      <c r="F877" s="29"/>
      <c r="G877" s="29"/>
    </row>
    <row r="878" spans="1:7">
      <c r="A878" s="29"/>
      <c r="B878" s="29"/>
      <c r="C878" s="29"/>
      <c r="D878" s="29"/>
      <c r="E878" s="29"/>
      <c r="F878" s="29"/>
      <c r="G878" s="29"/>
    </row>
    <row r="879" spans="1:7">
      <c r="A879" s="29"/>
      <c r="B879" s="29"/>
      <c r="C879" s="29"/>
      <c r="D879" s="29"/>
      <c r="E879" s="29"/>
      <c r="F879" s="29"/>
      <c r="G879" s="29"/>
    </row>
    <row r="880" spans="1:7">
      <c r="A880" s="29"/>
      <c r="B880" s="29"/>
      <c r="C880" s="29"/>
      <c r="D880" s="29"/>
      <c r="E880" s="29"/>
      <c r="F880" s="29"/>
      <c r="G880" s="29"/>
    </row>
    <row r="881" spans="1:7">
      <c r="A881" s="29"/>
      <c r="B881" s="29"/>
      <c r="C881" s="29"/>
      <c r="D881" s="29"/>
      <c r="E881" s="29"/>
      <c r="F881" s="29"/>
      <c r="G881" s="29"/>
    </row>
    <row r="882" spans="1:7">
      <c r="A882" s="29"/>
      <c r="B882" s="29"/>
      <c r="C882" s="29"/>
      <c r="D882" s="29"/>
      <c r="E882" s="29"/>
      <c r="F882" s="29"/>
      <c r="G882" s="29"/>
    </row>
    <row r="883" spans="1:7">
      <c r="A883" s="29"/>
      <c r="B883" s="29"/>
      <c r="C883" s="29"/>
      <c r="D883" s="29"/>
      <c r="E883" s="29"/>
      <c r="F883" s="29"/>
      <c r="G883" s="29"/>
    </row>
    <row r="884" spans="1:7">
      <c r="A884" s="29"/>
      <c r="B884" s="29"/>
      <c r="C884" s="29"/>
      <c r="D884" s="29"/>
      <c r="E884" s="29"/>
      <c r="F884" s="29"/>
      <c r="G884" s="29"/>
    </row>
    <row r="885" spans="1:7">
      <c r="A885" s="29"/>
      <c r="B885" s="29"/>
      <c r="C885" s="29"/>
      <c r="D885" s="29"/>
      <c r="E885" s="29"/>
      <c r="F885" s="29"/>
      <c r="G885" s="29"/>
    </row>
    <row r="886" spans="1:7">
      <c r="A886" s="29"/>
      <c r="B886" s="29"/>
      <c r="C886" s="29"/>
      <c r="D886" s="29"/>
      <c r="E886" s="29"/>
      <c r="F886" s="29"/>
      <c r="G886" s="29"/>
    </row>
    <row r="887" spans="1:7">
      <c r="A887" s="29"/>
      <c r="B887" s="29"/>
      <c r="C887" s="29"/>
      <c r="D887" s="29"/>
      <c r="E887" s="29"/>
      <c r="F887" s="29"/>
      <c r="G887" s="29"/>
    </row>
    <row r="888" spans="1:7">
      <c r="A888" s="29"/>
      <c r="B888" s="29"/>
      <c r="C888" s="29"/>
      <c r="D888" s="29"/>
      <c r="E888" s="29"/>
      <c r="F888" s="29"/>
      <c r="G888" s="29"/>
    </row>
    <row r="889" spans="1:7">
      <c r="A889" s="29"/>
      <c r="B889" s="29"/>
      <c r="C889" s="29"/>
      <c r="D889" s="29"/>
      <c r="E889" s="29"/>
      <c r="F889" s="29"/>
      <c r="G889" s="29"/>
    </row>
    <row r="890" spans="1:7">
      <c r="A890" s="29"/>
      <c r="B890" s="29"/>
      <c r="C890" s="29"/>
      <c r="D890" s="29"/>
      <c r="E890" s="29"/>
      <c r="F890" s="29"/>
      <c r="G890" s="29"/>
    </row>
    <row r="891" spans="1:7">
      <c r="A891" s="29"/>
      <c r="B891" s="29"/>
      <c r="C891" s="29"/>
      <c r="D891" s="29"/>
      <c r="E891" s="29"/>
      <c r="F891" s="29"/>
      <c r="G891" s="29"/>
    </row>
    <row r="892" spans="1:7">
      <c r="A892" s="29"/>
      <c r="B892" s="29"/>
      <c r="C892" s="29"/>
      <c r="D892" s="29"/>
      <c r="E892" s="29"/>
      <c r="F892" s="29"/>
      <c r="G892" s="29"/>
    </row>
    <row r="893" spans="1:7">
      <c r="A893" s="29"/>
      <c r="B893" s="29"/>
      <c r="C893" s="29"/>
      <c r="D893" s="29"/>
      <c r="E893" s="29"/>
      <c r="F893" s="29"/>
      <c r="G893" s="29"/>
    </row>
    <row r="894" spans="1:7">
      <c r="A894" s="29"/>
      <c r="B894" s="29"/>
      <c r="C894" s="29"/>
      <c r="D894" s="29"/>
      <c r="E894" s="29"/>
      <c r="F894" s="29"/>
      <c r="G894" s="29"/>
    </row>
    <row r="895" spans="1:7">
      <c r="A895" s="29"/>
      <c r="B895" s="29"/>
      <c r="C895" s="29"/>
      <c r="D895" s="29"/>
      <c r="E895" s="29"/>
      <c r="F895" s="29"/>
      <c r="G895" s="29"/>
    </row>
    <row r="896" spans="1:7">
      <c r="A896" s="29"/>
      <c r="B896" s="29"/>
      <c r="C896" s="29"/>
      <c r="D896" s="29"/>
      <c r="E896" s="29"/>
      <c r="F896" s="29"/>
      <c r="G896" s="29"/>
    </row>
    <row r="897" spans="1:7">
      <c r="A897" s="29"/>
      <c r="B897" s="29"/>
      <c r="C897" s="29"/>
      <c r="D897" s="29"/>
      <c r="E897" s="29"/>
      <c r="F897" s="29"/>
      <c r="G897" s="29"/>
    </row>
    <row r="898" spans="1:7">
      <c r="A898" s="29"/>
      <c r="B898" s="29"/>
      <c r="C898" s="29"/>
      <c r="D898" s="29"/>
      <c r="E898" s="29"/>
      <c r="F898" s="29"/>
      <c r="G898" s="29"/>
    </row>
    <row r="899" spans="1:7">
      <c r="A899" s="29"/>
      <c r="B899" s="29"/>
      <c r="C899" s="29"/>
      <c r="D899" s="29"/>
      <c r="E899" s="29"/>
      <c r="F899" s="29"/>
      <c r="G899" s="29"/>
    </row>
    <row r="900" spans="1:7">
      <c r="A900" s="29"/>
      <c r="B900" s="29"/>
      <c r="C900" s="29"/>
      <c r="D900" s="29"/>
      <c r="E900" s="29"/>
      <c r="F900" s="29"/>
      <c r="G900" s="29"/>
    </row>
    <row r="901" spans="1:7">
      <c r="A901" s="29"/>
      <c r="B901" s="29"/>
      <c r="C901" s="29"/>
      <c r="D901" s="29"/>
      <c r="E901" s="29"/>
      <c r="F901" s="29"/>
      <c r="G901" s="29"/>
    </row>
    <row r="902" spans="1:7">
      <c r="A902" s="29"/>
      <c r="B902" s="29"/>
      <c r="C902" s="29"/>
      <c r="D902" s="29"/>
      <c r="E902" s="29"/>
      <c r="F902" s="29"/>
      <c r="G902" s="29"/>
    </row>
    <row r="903" spans="1:7">
      <c r="A903" s="29"/>
      <c r="B903" s="29"/>
      <c r="C903" s="29"/>
      <c r="D903" s="29"/>
      <c r="E903" s="29"/>
      <c r="F903" s="29"/>
      <c r="G903" s="29"/>
    </row>
    <row r="904" spans="1:7">
      <c r="A904" s="29"/>
      <c r="B904" s="29"/>
      <c r="C904" s="29"/>
      <c r="D904" s="29"/>
      <c r="E904" s="29"/>
      <c r="F904" s="29"/>
      <c r="G904" s="29"/>
    </row>
    <row r="905" spans="1:7">
      <c r="A905" s="29"/>
      <c r="B905" s="29"/>
      <c r="C905" s="29"/>
      <c r="D905" s="29"/>
      <c r="E905" s="29"/>
      <c r="F905" s="29"/>
      <c r="G905" s="29"/>
    </row>
    <row r="906" spans="1:7">
      <c r="A906" s="29"/>
      <c r="B906" s="29"/>
      <c r="C906" s="29"/>
      <c r="D906" s="29"/>
      <c r="E906" s="29"/>
      <c r="F906" s="29"/>
      <c r="G906" s="29"/>
    </row>
    <row r="907" spans="1:7">
      <c r="A907" s="29"/>
      <c r="B907" s="29"/>
      <c r="C907" s="29"/>
      <c r="D907" s="29"/>
      <c r="E907" s="29"/>
      <c r="F907" s="29"/>
      <c r="G907" s="29"/>
    </row>
    <row r="908" spans="1:7">
      <c r="A908" s="29"/>
      <c r="B908" s="29"/>
      <c r="C908" s="29"/>
      <c r="D908" s="29"/>
      <c r="E908" s="29"/>
      <c r="F908" s="29"/>
      <c r="G908" s="29"/>
    </row>
    <row r="909" spans="1:7">
      <c r="A909" s="29"/>
      <c r="B909" s="29"/>
      <c r="C909" s="29"/>
      <c r="D909" s="29"/>
      <c r="E909" s="29"/>
      <c r="F909" s="29"/>
      <c r="G909" s="29"/>
    </row>
    <row r="910" spans="1:7">
      <c r="A910" s="29"/>
      <c r="B910" s="29"/>
      <c r="C910" s="29"/>
      <c r="D910" s="29"/>
      <c r="E910" s="29"/>
      <c r="F910" s="29"/>
      <c r="G910" s="29"/>
    </row>
    <row r="911" spans="1:7">
      <c r="A911" s="29"/>
      <c r="B911" s="29"/>
      <c r="C911" s="29"/>
      <c r="D911" s="29"/>
      <c r="E911" s="29"/>
      <c r="F911" s="29"/>
      <c r="G911" s="29"/>
    </row>
    <row r="912" spans="1:7">
      <c r="A912" s="29"/>
      <c r="B912" s="29"/>
      <c r="C912" s="29"/>
      <c r="D912" s="29"/>
      <c r="E912" s="29"/>
      <c r="F912" s="29"/>
      <c r="G912" s="29"/>
    </row>
    <row r="913" spans="1:7">
      <c r="A913" s="29"/>
      <c r="B913" s="29"/>
      <c r="C913" s="29"/>
      <c r="D913" s="29"/>
      <c r="E913" s="29"/>
      <c r="F913" s="29"/>
      <c r="G913" s="29"/>
    </row>
    <row r="914" spans="1:7">
      <c r="A914" s="29"/>
      <c r="B914" s="29"/>
      <c r="C914" s="29"/>
      <c r="D914" s="29"/>
      <c r="E914" s="29"/>
      <c r="F914" s="29"/>
      <c r="G914" s="29"/>
    </row>
    <row r="915" spans="1:7">
      <c r="A915" s="29"/>
      <c r="B915" s="29"/>
      <c r="C915" s="29"/>
      <c r="D915" s="29"/>
      <c r="E915" s="29"/>
      <c r="F915" s="29"/>
      <c r="G915" s="29"/>
    </row>
    <row r="916" spans="1:7">
      <c r="A916" s="29"/>
      <c r="B916" s="29"/>
      <c r="C916" s="29"/>
      <c r="D916" s="29"/>
      <c r="E916" s="29"/>
      <c r="F916" s="29"/>
      <c r="G916" s="29"/>
    </row>
    <row r="917" spans="1:7">
      <c r="A917" s="29"/>
      <c r="B917" s="29"/>
      <c r="C917" s="29"/>
      <c r="D917" s="29"/>
      <c r="E917" s="29"/>
      <c r="F917" s="29"/>
      <c r="G917" s="29"/>
    </row>
    <row r="918" spans="1:7">
      <c r="A918" s="29"/>
      <c r="B918" s="29"/>
      <c r="C918" s="29"/>
      <c r="D918" s="29"/>
      <c r="E918" s="29"/>
      <c r="F918" s="29"/>
      <c r="G918" s="29"/>
    </row>
    <row r="919" spans="1:7">
      <c r="A919" s="29"/>
      <c r="B919" s="29"/>
      <c r="C919" s="29"/>
      <c r="D919" s="29"/>
      <c r="E919" s="29"/>
      <c r="F919" s="29"/>
      <c r="G919" s="29"/>
    </row>
    <row r="920" spans="1:7">
      <c r="A920" s="29"/>
      <c r="B920" s="29"/>
      <c r="C920" s="29"/>
      <c r="D920" s="29"/>
      <c r="E920" s="29"/>
      <c r="F920" s="29"/>
      <c r="G920" s="29"/>
    </row>
    <row r="921" spans="1:7">
      <c r="A921" s="29"/>
      <c r="B921" s="29"/>
      <c r="C921" s="29"/>
      <c r="D921" s="29"/>
      <c r="E921" s="29"/>
      <c r="F921" s="29"/>
      <c r="G921" s="29"/>
    </row>
    <row r="922" spans="1:7">
      <c r="A922" s="29"/>
      <c r="B922" s="29"/>
      <c r="C922" s="29"/>
      <c r="D922" s="29"/>
      <c r="E922" s="29"/>
      <c r="F922" s="29"/>
      <c r="G922" s="29"/>
    </row>
    <row r="923" spans="1:7">
      <c r="A923" s="29"/>
      <c r="B923" s="29"/>
      <c r="C923" s="29"/>
      <c r="D923" s="29"/>
      <c r="E923" s="29"/>
      <c r="F923" s="29"/>
      <c r="G923" s="29"/>
    </row>
    <row r="924" spans="1:7">
      <c r="A924" s="29"/>
      <c r="B924" s="29"/>
      <c r="C924" s="29"/>
      <c r="D924" s="29"/>
      <c r="E924" s="29"/>
      <c r="F924" s="29"/>
      <c r="G924" s="29"/>
    </row>
    <row r="925" spans="1:7">
      <c r="A925" s="29"/>
      <c r="B925" s="29"/>
      <c r="C925" s="29"/>
      <c r="D925" s="29"/>
      <c r="E925" s="29"/>
      <c r="F925" s="29"/>
      <c r="G925" s="29"/>
    </row>
    <row r="926" spans="1:7">
      <c r="A926" s="29"/>
      <c r="B926" s="29"/>
      <c r="C926" s="29"/>
      <c r="D926" s="29"/>
      <c r="E926" s="29"/>
      <c r="F926" s="29"/>
      <c r="G926" s="29"/>
    </row>
    <row r="927" spans="1:7">
      <c r="A927" s="29"/>
      <c r="B927" s="29"/>
      <c r="C927" s="29"/>
      <c r="D927" s="29"/>
      <c r="E927" s="29"/>
      <c r="F927" s="29"/>
      <c r="G927" s="29"/>
    </row>
    <row r="928" spans="1:7">
      <c r="A928" s="29"/>
      <c r="B928" s="29"/>
      <c r="C928" s="29"/>
      <c r="D928" s="29"/>
      <c r="E928" s="29"/>
      <c r="F928" s="29"/>
      <c r="G928" s="29"/>
    </row>
    <row r="929" spans="1:7">
      <c r="A929" s="29"/>
      <c r="B929" s="29"/>
      <c r="C929" s="29"/>
      <c r="D929" s="29"/>
      <c r="E929" s="29"/>
      <c r="F929" s="29"/>
      <c r="G929" s="29"/>
    </row>
    <row r="930" spans="1:7">
      <c r="A930" s="29"/>
      <c r="B930" s="29"/>
      <c r="C930" s="29"/>
      <c r="D930" s="29"/>
      <c r="E930" s="29"/>
      <c r="F930" s="29"/>
      <c r="G930" s="29"/>
    </row>
  </sheetData>
  <autoFilter ref="A3:G3">
    <sortState ref="A4:G56">
      <sortCondition descending="1" ref="D3"/>
    </sortState>
  </autoFilter>
  <mergeCells count="1">
    <mergeCell ref="A1:G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29"/>
  <sheetViews>
    <sheetView rightToLeft="1" workbookViewId="0">
      <selection sqref="A1:F29"/>
    </sheetView>
  </sheetViews>
  <sheetFormatPr defaultRowHeight="14.25"/>
  <cols>
    <col min="1" max="1" width="4.625" bestFit="1" customWidth="1"/>
    <col min="2" max="2" width="8.25" bestFit="1" customWidth="1"/>
    <col min="3" max="3" width="3.625" bestFit="1" customWidth="1"/>
    <col min="5" max="5" width="11.875" bestFit="1" customWidth="1"/>
    <col min="6" max="6" width="13" bestFit="1" customWidth="1"/>
  </cols>
  <sheetData>
    <row r="1" spans="1:6" ht="14.25" customHeight="1">
      <c r="A1" s="225" t="s">
        <v>573</v>
      </c>
      <c r="B1" s="225"/>
      <c r="C1" s="225"/>
      <c r="D1" s="225"/>
      <c r="E1" s="225"/>
      <c r="F1" s="225"/>
    </row>
    <row r="2" spans="1:6" ht="14.25" customHeight="1">
      <c r="A2" s="225"/>
      <c r="B2" s="225"/>
      <c r="C2" s="225"/>
      <c r="D2" s="225"/>
      <c r="E2" s="225"/>
      <c r="F2" s="225"/>
    </row>
    <row r="4" spans="1:6">
      <c r="A4" s="35" t="s">
        <v>554</v>
      </c>
      <c r="B4" s="35" t="s">
        <v>555</v>
      </c>
      <c r="C4" s="35" t="s">
        <v>556</v>
      </c>
      <c r="D4" s="35" t="s">
        <v>557</v>
      </c>
      <c r="E4" s="35" t="s">
        <v>263</v>
      </c>
      <c r="F4" s="35" t="s">
        <v>558</v>
      </c>
    </row>
    <row r="5" spans="1:6" ht="38.25">
      <c r="A5" s="36" t="s">
        <v>560</v>
      </c>
      <c r="B5" s="37" t="s">
        <v>561</v>
      </c>
      <c r="C5" s="37">
        <v>31</v>
      </c>
      <c r="D5" s="37" t="s">
        <v>562</v>
      </c>
      <c r="E5" s="38">
        <v>1000327292</v>
      </c>
      <c r="F5" s="39">
        <v>1775000</v>
      </c>
    </row>
    <row r="6" spans="1:6" ht="76.5">
      <c r="A6" s="36" t="s">
        <v>560</v>
      </c>
      <c r="B6" s="37" t="s">
        <v>563</v>
      </c>
      <c r="C6" s="37">
        <v>31</v>
      </c>
      <c r="D6" s="37" t="s">
        <v>564</v>
      </c>
      <c r="E6" s="38">
        <v>1000324349</v>
      </c>
      <c r="F6" s="39">
        <v>17200000</v>
      </c>
    </row>
    <row r="7" spans="1:6" ht="25.5">
      <c r="A7" s="36" t="s">
        <v>565</v>
      </c>
      <c r="B7" s="37" t="s">
        <v>563</v>
      </c>
      <c r="C7" s="37">
        <v>31</v>
      </c>
      <c r="D7" s="40" t="s">
        <v>566</v>
      </c>
      <c r="E7" s="38">
        <v>1000324510</v>
      </c>
      <c r="F7" s="39">
        <v>5336600</v>
      </c>
    </row>
    <row r="8" spans="1:6" ht="89.25">
      <c r="A8" s="36" t="s">
        <v>565</v>
      </c>
      <c r="B8" s="37" t="s">
        <v>563</v>
      </c>
      <c r="C8" s="37">
        <v>31</v>
      </c>
      <c r="D8" s="37" t="s">
        <v>567</v>
      </c>
      <c r="E8" s="38">
        <v>1000327033</v>
      </c>
      <c r="F8" s="39">
        <v>9960000</v>
      </c>
    </row>
    <row r="9" spans="1:6" ht="76.5">
      <c r="A9" s="36" t="s">
        <v>568</v>
      </c>
      <c r="B9" s="37" t="s">
        <v>561</v>
      </c>
      <c r="C9" s="37">
        <v>31</v>
      </c>
      <c r="D9" s="37" t="s">
        <v>569</v>
      </c>
      <c r="E9" s="38">
        <v>1000327046</v>
      </c>
      <c r="F9" s="39">
        <v>1775000</v>
      </c>
    </row>
    <row r="10" spans="1:6" ht="25.5">
      <c r="A10" s="36" t="s">
        <v>560</v>
      </c>
      <c r="B10" s="37" t="s">
        <v>563</v>
      </c>
      <c r="C10" s="37">
        <v>31</v>
      </c>
      <c r="D10" s="37" t="s">
        <v>570</v>
      </c>
      <c r="E10" s="38">
        <v>1000396808</v>
      </c>
      <c r="F10" s="39">
        <v>6385350</v>
      </c>
    </row>
    <row r="11" spans="1:6" ht="89.25">
      <c r="A11" s="36" t="s">
        <v>568</v>
      </c>
      <c r="B11" s="37" t="s">
        <v>563</v>
      </c>
      <c r="C11" s="37">
        <v>31</v>
      </c>
      <c r="D11" s="37" t="s">
        <v>571</v>
      </c>
      <c r="E11" s="38">
        <v>1000324511</v>
      </c>
      <c r="F11" s="39">
        <v>17200000</v>
      </c>
    </row>
    <row r="12" spans="1:6" ht="51">
      <c r="A12" s="36" t="s">
        <v>568</v>
      </c>
      <c r="B12" s="37" t="s">
        <v>563</v>
      </c>
      <c r="C12" s="37">
        <v>31</v>
      </c>
      <c r="D12" s="37" t="s">
        <v>572</v>
      </c>
      <c r="E12" s="38">
        <v>1000402682</v>
      </c>
      <c r="F12" s="39">
        <v>12818000</v>
      </c>
    </row>
    <row r="13" spans="1:6">
      <c r="A13" s="35" t="s">
        <v>554</v>
      </c>
      <c r="B13" s="35" t="s">
        <v>555</v>
      </c>
      <c r="C13" s="35" t="s">
        <v>556</v>
      </c>
      <c r="D13" s="35" t="s">
        <v>557</v>
      </c>
      <c r="E13" s="35" t="s">
        <v>263</v>
      </c>
      <c r="F13" s="35" t="s">
        <v>558</v>
      </c>
    </row>
    <row r="14" spans="1:6" ht="25.5">
      <c r="A14" s="36" t="s">
        <v>560</v>
      </c>
      <c r="B14" s="37" t="s">
        <v>574</v>
      </c>
      <c r="C14" s="37">
        <v>32</v>
      </c>
      <c r="D14" s="37" t="s">
        <v>575</v>
      </c>
      <c r="E14" s="38">
        <v>1000327290</v>
      </c>
      <c r="F14" s="39">
        <v>5059350</v>
      </c>
    </row>
    <row r="15" spans="1:6">
      <c r="A15" s="36" t="s">
        <v>576</v>
      </c>
      <c r="B15" s="37" t="s">
        <v>574</v>
      </c>
      <c r="C15" s="37">
        <v>32</v>
      </c>
      <c r="D15" s="37" t="s">
        <v>577</v>
      </c>
      <c r="E15" s="38">
        <v>1000325958</v>
      </c>
      <c r="F15" s="39">
        <v>17601750</v>
      </c>
    </row>
    <row r="16" spans="1:6" ht="25.5">
      <c r="A16" s="36" t="s">
        <v>568</v>
      </c>
      <c r="B16" s="37" t="s">
        <v>574</v>
      </c>
      <c r="C16" s="37">
        <v>32</v>
      </c>
      <c r="D16" s="37" t="s">
        <v>578</v>
      </c>
      <c r="E16" s="38">
        <v>1000326161</v>
      </c>
      <c r="F16" s="39">
        <v>29533000</v>
      </c>
    </row>
    <row r="17" spans="1:39" ht="140.25">
      <c r="A17" s="36" t="s">
        <v>568</v>
      </c>
      <c r="B17" s="37" t="s">
        <v>574</v>
      </c>
      <c r="C17" s="37">
        <v>32</v>
      </c>
      <c r="D17" s="37" t="s">
        <v>579</v>
      </c>
      <c r="E17" s="38">
        <v>1000326162</v>
      </c>
      <c r="F17" s="39">
        <v>16081308</v>
      </c>
    </row>
    <row r="18" spans="1:39" ht="51">
      <c r="A18" s="36" t="s">
        <v>560</v>
      </c>
      <c r="B18" s="37" t="s">
        <v>574</v>
      </c>
      <c r="C18" s="37">
        <v>32</v>
      </c>
      <c r="D18" s="37" t="s">
        <v>580</v>
      </c>
      <c r="E18" s="38">
        <v>1000326160</v>
      </c>
      <c r="F18" s="39">
        <v>10689750</v>
      </c>
    </row>
    <row r="19" spans="1:39" ht="76.5">
      <c r="A19" s="36" t="s">
        <v>560</v>
      </c>
      <c r="B19" s="37" t="s">
        <v>574</v>
      </c>
      <c r="C19" s="37">
        <v>32</v>
      </c>
      <c r="D19" s="37" t="s">
        <v>564</v>
      </c>
      <c r="E19" s="38">
        <v>1000326127</v>
      </c>
      <c r="F19" s="39">
        <v>20250000</v>
      </c>
    </row>
    <row r="20" spans="1:39" ht="89.25">
      <c r="A20" s="36" t="s">
        <v>565</v>
      </c>
      <c r="B20" s="37" t="s">
        <v>574</v>
      </c>
      <c r="C20" s="37">
        <v>32</v>
      </c>
      <c r="D20" s="37" t="s">
        <v>581</v>
      </c>
      <c r="E20" s="38">
        <v>1000327279</v>
      </c>
      <c r="F20" s="39">
        <v>3600000</v>
      </c>
    </row>
    <row r="21" spans="1:39" ht="76.5">
      <c r="A21" s="36" t="s">
        <v>568</v>
      </c>
      <c r="B21" s="37" t="s">
        <v>574</v>
      </c>
      <c r="C21" s="37">
        <v>32</v>
      </c>
      <c r="D21" s="37" t="s">
        <v>582</v>
      </c>
      <c r="E21" s="38">
        <v>1000326128</v>
      </c>
      <c r="F21" s="39">
        <v>13263750</v>
      </c>
    </row>
    <row r="22" spans="1:39" ht="51">
      <c r="A22" s="36" t="s">
        <v>568</v>
      </c>
      <c r="B22" s="37" t="s">
        <v>574</v>
      </c>
      <c r="C22" s="37">
        <v>32</v>
      </c>
      <c r="D22" s="37" t="s">
        <v>583</v>
      </c>
      <c r="E22" s="38">
        <v>1000402814</v>
      </c>
      <c r="F22" s="39">
        <v>6000000</v>
      </c>
    </row>
    <row r="23" spans="1:39" ht="25.5">
      <c r="A23" s="41" t="s">
        <v>554</v>
      </c>
      <c r="B23" s="41" t="s">
        <v>555</v>
      </c>
      <c r="C23" s="41" t="s">
        <v>556</v>
      </c>
      <c r="D23" s="41" t="s">
        <v>557</v>
      </c>
      <c r="E23" s="41" t="s">
        <v>263</v>
      </c>
      <c r="F23" s="41" t="s">
        <v>558</v>
      </c>
      <c r="G23" s="51"/>
      <c r="H23" s="52"/>
      <c r="I23" s="52"/>
      <c r="J23" s="53"/>
      <c r="K23" s="53"/>
      <c r="L23" s="53"/>
      <c r="M23" s="53"/>
      <c r="N23" s="53"/>
      <c r="O23" s="54"/>
      <c r="P23" s="54"/>
      <c r="Q23" s="53"/>
      <c r="R23" s="55"/>
      <c r="S23" s="50"/>
      <c r="T23" s="50"/>
      <c r="U23" s="50"/>
      <c r="V23" s="55"/>
      <c r="W23" s="50"/>
      <c r="X23" s="50"/>
      <c r="Y23" s="50"/>
      <c r="Z23" s="55"/>
      <c r="AA23" s="50"/>
      <c r="AB23" s="50"/>
      <c r="AC23" s="50"/>
      <c r="AD23" s="55"/>
      <c r="AE23" s="50"/>
      <c r="AF23" s="50"/>
      <c r="AG23" s="50"/>
      <c r="AH23" s="55"/>
      <c r="AI23" s="50"/>
      <c r="AJ23" s="55"/>
      <c r="AK23" s="50"/>
      <c r="AL23" s="43"/>
      <c r="AM23" s="42" t="s">
        <v>559</v>
      </c>
    </row>
    <row r="24" spans="1:39" ht="76.5">
      <c r="A24" s="44" t="s">
        <v>560</v>
      </c>
      <c r="B24" s="45" t="s">
        <v>563</v>
      </c>
      <c r="C24" s="45">
        <v>33</v>
      </c>
      <c r="D24" s="45" t="s">
        <v>584</v>
      </c>
      <c r="E24" s="46">
        <v>1000437477</v>
      </c>
      <c r="F24" s="47">
        <v>21260000</v>
      </c>
      <c r="AM24" s="48">
        <v>204</v>
      </c>
    </row>
    <row r="25" spans="1:39" ht="76.5">
      <c r="A25" s="44" t="s">
        <v>565</v>
      </c>
      <c r="B25" s="45" t="s">
        <v>563</v>
      </c>
      <c r="C25" s="45">
        <v>33</v>
      </c>
      <c r="D25" s="45" t="s">
        <v>585</v>
      </c>
      <c r="E25" s="46">
        <v>1000443651</v>
      </c>
      <c r="F25" s="47">
        <v>20833440</v>
      </c>
      <c r="AM25" s="48">
        <v>200</v>
      </c>
    </row>
    <row r="26" spans="1:39" ht="25.5">
      <c r="A26" s="44" t="s">
        <v>586</v>
      </c>
      <c r="B26" s="45" t="s">
        <v>563</v>
      </c>
      <c r="C26" s="45">
        <v>33</v>
      </c>
      <c r="D26" s="45" t="s">
        <v>587</v>
      </c>
      <c r="E26" s="46">
        <v>1000439005</v>
      </c>
      <c r="F26" s="47">
        <v>7768522</v>
      </c>
      <c r="AM26" s="49">
        <v>201</v>
      </c>
    </row>
    <row r="27" spans="1:39" ht="63.75">
      <c r="A27" s="44" t="s">
        <v>576</v>
      </c>
      <c r="B27" s="45" t="s">
        <v>563</v>
      </c>
      <c r="C27" s="45">
        <v>33</v>
      </c>
      <c r="D27" s="45" t="s">
        <v>588</v>
      </c>
      <c r="E27" s="46">
        <v>1000437107</v>
      </c>
      <c r="F27" s="47">
        <v>25000000</v>
      </c>
      <c r="AM27" s="48">
        <v>340</v>
      </c>
    </row>
    <row r="28" spans="1:39" ht="114.75">
      <c r="A28" s="44" t="s">
        <v>576</v>
      </c>
      <c r="B28" s="45" t="s">
        <v>563</v>
      </c>
      <c r="C28" s="45">
        <v>33</v>
      </c>
      <c r="D28" s="45" t="s">
        <v>589</v>
      </c>
      <c r="E28" s="46">
        <v>1000443650</v>
      </c>
      <c r="F28" s="47">
        <v>25000000</v>
      </c>
      <c r="AM28" s="48">
        <v>202</v>
      </c>
    </row>
    <row r="29" spans="1:39" ht="89.25">
      <c r="A29" s="44" t="s">
        <v>568</v>
      </c>
      <c r="B29" s="45" t="s">
        <v>563</v>
      </c>
      <c r="C29" s="45">
        <v>33</v>
      </c>
      <c r="D29" s="45" t="s">
        <v>590</v>
      </c>
      <c r="E29" s="46">
        <v>1000437106</v>
      </c>
      <c r="F29" s="47">
        <v>15248000</v>
      </c>
      <c r="AM29" s="48">
        <v>400</v>
      </c>
    </row>
  </sheetData>
  <mergeCells count="1">
    <mergeCell ref="A1:F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23" fitToHeight="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81"/>
  <sheetViews>
    <sheetView rightToLeft="1" workbookViewId="0">
      <selection activeCell="C14" sqref="C14"/>
    </sheetView>
  </sheetViews>
  <sheetFormatPr defaultRowHeight="12.75"/>
  <cols>
    <col min="1" max="1" width="9" style="56"/>
    <col min="2" max="2" width="26.75" style="56" bestFit="1" customWidth="1"/>
    <col min="3" max="3" width="34.25" style="56" bestFit="1" customWidth="1"/>
    <col min="4" max="4" width="20.75" style="63" customWidth="1"/>
    <col min="5" max="5" width="11.75" style="63" customWidth="1"/>
    <col min="6" max="6" width="12" style="65" bestFit="1" customWidth="1"/>
    <col min="7" max="7" width="12" style="65" customWidth="1"/>
    <col min="8" max="8" width="10.875" style="56" bestFit="1" customWidth="1"/>
    <col min="9" max="9" width="10.625" style="56" bestFit="1" customWidth="1"/>
    <col min="10" max="10" width="10.25" style="56" bestFit="1" customWidth="1"/>
    <col min="11" max="11" width="39.25" style="56" customWidth="1"/>
    <col min="12" max="16384" width="9" style="56"/>
  </cols>
  <sheetData>
    <row r="1" spans="1:11" ht="12.75" customHeight="1">
      <c r="A1" s="231" t="s">
        <v>591</v>
      </c>
      <c r="B1" s="231"/>
      <c r="C1" s="231"/>
      <c r="D1" s="231"/>
      <c r="E1" s="208"/>
      <c r="F1" s="208"/>
      <c r="G1" s="208"/>
      <c r="H1" s="208"/>
      <c r="I1" s="208"/>
      <c r="J1" s="208"/>
      <c r="K1" s="230" t="s">
        <v>592</v>
      </c>
    </row>
    <row r="2" spans="1:11" ht="13.5" customHeight="1" thickBot="1">
      <c r="A2" s="232"/>
      <c r="B2" s="232"/>
      <c r="C2" s="232"/>
      <c r="D2" s="232"/>
      <c r="E2" s="209"/>
      <c r="F2" s="209"/>
      <c r="G2" s="209"/>
      <c r="H2" s="209"/>
      <c r="I2" s="209"/>
      <c r="J2" s="209"/>
      <c r="K2" s="230"/>
    </row>
    <row r="3" spans="1:11" ht="14.25">
      <c r="A3" s="57" t="s">
        <v>593</v>
      </c>
      <c r="B3" s="57" t="s">
        <v>594</v>
      </c>
      <c r="C3" s="57" t="s">
        <v>595</v>
      </c>
      <c r="D3" s="58" t="s">
        <v>596</v>
      </c>
      <c r="E3" s="56"/>
      <c r="F3" s="56"/>
      <c r="G3" s="56"/>
    </row>
    <row r="4" spans="1:11" s="212" customFormat="1" ht="14.25">
      <c r="A4" s="210">
        <v>1</v>
      </c>
      <c r="B4" s="210" t="s">
        <v>597</v>
      </c>
      <c r="C4" s="210" t="s">
        <v>598</v>
      </c>
      <c r="D4" s="211">
        <v>12000000</v>
      </c>
    </row>
    <row r="5" spans="1:11" ht="14.25">
      <c r="A5" s="210"/>
      <c r="B5" s="210"/>
      <c r="C5" s="60" t="s">
        <v>599</v>
      </c>
      <c r="D5" s="61">
        <v>12000000</v>
      </c>
      <c r="E5" s="56"/>
      <c r="F5" s="56"/>
      <c r="G5" s="56"/>
    </row>
    <row r="6" spans="1:11" s="212" customFormat="1" ht="14.25">
      <c r="A6" s="210">
        <v>2</v>
      </c>
      <c r="B6" s="210" t="s">
        <v>600</v>
      </c>
      <c r="C6" s="210" t="s">
        <v>601</v>
      </c>
      <c r="D6" s="211">
        <v>400000</v>
      </c>
    </row>
    <row r="7" spans="1:11" s="212" customFormat="1" ht="14.25">
      <c r="A7" s="210">
        <v>3</v>
      </c>
      <c r="B7" s="210" t="s">
        <v>602</v>
      </c>
      <c r="C7" s="210" t="s">
        <v>601</v>
      </c>
      <c r="D7" s="211">
        <v>480000</v>
      </c>
    </row>
    <row r="8" spans="1:11" s="212" customFormat="1" ht="14.25">
      <c r="A8" s="210">
        <v>4</v>
      </c>
      <c r="B8" s="210" t="s">
        <v>603</v>
      </c>
      <c r="C8" s="210" t="s">
        <v>601</v>
      </c>
      <c r="D8" s="211">
        <v>560000</v>
      </c>
    </row>
    <row r="9" spans="1:11" s="212" customFormat="1" ht="14.25">
      <c r="A9" s="210">
        <v>5</v>
      </c>
      <c r="B9" s="210" t="s">
        <v>604</v>
      </c>
      <c r="C9" s="210" t="s">
        <v>601</v>
      </c>
      <c r="D9" s="211">
        <v>560000</v>
      </c>
    </row>
    <row r="10" spans="1:11" s="212" customFormat="1" ht="14.25">
      <c r="A10" s="210">
        <v>6</v>
      </c>
      <c r="B10" s="210" t="s">
        <v>605</v>
      </c>
      <c r="C10" s="210" t="s">
        <v>601</v>
      </c>
      <c r="D10" s="211">
        <v>720000</v>
      </c>
    </row>
    <row r="11" spans="1:11" s="212" customFormat="1" ht="14.25">
      <c r="A11" s="210">
        <v>7</v>
      </c>
      <c r="B11" s="210" t="s">
        <v>606</v>
      </c>
      <c r="C11" s="210" t="s">
        <v>601</v>
      </c>
      <c r="D11" s="211">
        <v>80000</v>
      </c>
    </row>
    <row r="12" spans="1:11" s="212" customFormat="1" ht="14.25">
      <c r="A12" s="210">
        <v>8</v>
      </c>
      <c r="B12" s="210" t="s">
        <v>607</v>
      </c>
      <c r="C12" s="210" t="s">
        <v>601</v>
      </c>
      <c r="D12" s="211">
        <v>80000</v>
      </c>
    </row>
    <row r="13" spans="1:11" s="212" customFormat="1" ht="14.25">
      <c r="A13" s="210">
        <v>9</v>
      </c>
      <c r="B13" s="210" t="s">
        <v>608</v>
      </c>
      <c r="C13" s="210" t="s">
        <v>601</v>
      </c>
      <c r="D13" s="211">
        <v>80000</v>
      </c>
    </row>
    <row r="14" spans="1:11" s="212" customFormat="1" ht="14.25">
      <c r="A14" s="210">
        <v>10</v>
      </c>
      <c r="B14" s="210" t="s">
        <v>609</v>
      </c>
      <c r="C14" s="210" t="s">
        <v>601</v>
      </c>
      <c r="D14" s="211">
        <v>80000</v>
      </c>
    </row>
    <row r="15" spans="1:11" s="212" customFormat="1" ht="14.25">
      <c r="A15" s="210">
        <v>11</v>
      </c>
      <c r="B15" s="210" t="s">
        <v>610</v>
      </c>
      <c r="C15" s="210" t="s">
        <v>601</v>
      </c>
      <c r="D15" s="211">
        <v>80000</v>
      </c>
    </row>
    <row r="16" spans="1:11" s="212" customFormat="1" ht="14.25">
      <c r="A16" s="210">
        <v>12</v>
      </c>
      <c r="B16" s="210" t="s">
        <v>611</v>
      </c>
      <c r="C16" s="210" t="s">
        <v>601</v>
      </c>
      <c r="D16" s="211">
        <v>80000</v>
      </c>
    </row>
    <row r="17" spans="1:7" s="212" customFormat="1" ht="14.25">
      <c r="A17" s="210">
        <v>13</v>
      </c>
      <c r="B17" s="210" t="s">
        <v>612</v>
      </c>
      <c r="C17" s="210" t="s">
        <v>601</v>
      </c>
      <c r="D17" s="211">
        <v>80000</v>
      </c>
    </row>
    <row r="18" spans="1:7" s="212" customFormat="1" ht="14.25">
      <c r="A18" s="210">
        <v>14</v>
      </c>
      <c r="B18" s="210" t="s">
        <v>498</v>
      </c>
      <c r="C18" s="210" t="s">
        <v>601</v>
      </c>
      <c r="D18" s="211">
        <v>80000</v>
      </c>
    </row>
    <row r="19" spans="1:7" s="212" customFormat="1" ht="14.25">
      <c r="A19" s="210">
        <v>15</v>
      </c>
      <c r="B19" s="210" t="s">
        <v>613</v>
      </c>
      <c r="C19" s="210" t="s">
        <v>601</v>
      </c>
      <c r="D19" s="211">
        <v>80000</v>
      </c>
    </row>
    <row r="20" spans="1:7" ht="14.25">
      <c r="A20" s="59"/>
      <c r="B20" s="62"/>
      <c r="C20" s="60" t="s">
        <v>614</v>
      </c>
      <c r="D20" s="61">
        <f>SUM(D6:D19)</f>
        <v>3440000</v>
      </c>
      <c r="E20" s="56"/>
      <c r="F20" s="56"/>
      <c r="G20" s="56"/>
    </row>
    <row r="21" spans="1:7" s="212" customFormat="1" ht="14.25">
      <c r="A21" s="210">
        <v>16</v>
      </c>
      <c r="B21" s="210" t="s">
        <v>615</v>
      </c>
      <c r="C21" s="210" t="s">
        <v>616</v>
      </c>
      <c r="D21" s="211">
        <v>1641000</v>
      </c>
    </row>
    <row r="22" spans="1:7" s="212" customFormat="1" ht="14.25">
      <c r="A22" s="210">
        <v>17</v>
      </c>
      <c r="B22" s="210" t="s">
        <v>617</v>
      </c>
      <c r="C22" s="210" t="s">
        <v>616</v>
      </c>
      <c r="D22" s="211">
        <v>696000</v>
      </c>
    </row>
    <row r="23" spans="1:7" s="212" customFormat="1" ht="14.25">
      <c r="A23" s="210">
        <v>18</v>
      </c>
      <c r="B23" s="210" t="s">
        <v>597</v>
      </c>
      <c r="C23" s="210" t="s">
        <v>618</v>
      </c>
      <c r="D23" s="211">
        <v>3748000</v>
      </c>
    </row>
    <row r="24" spans="1:7" s="212" customFormat="1" ht="14.25">
      <c r="A24" s="210">
        <v>19</v>
      </c>
      <c r="B24" s="210" t="s">
        <v>619</v>
      </c>
      <c r="C24" s="210" t="s">
        <v>618</v>
      </c>
      <c r="D24" s="211">
        <v>2075000</v>
      </c>
    </row>
    <row r="25" spans="1:7" s="212" customFormat="1" ht="14.25">
      <c r="A25" s="210">
        <v>20</v>
      </c>
      <c r="B25" s="210" t="s">
        <v>620</v>
      </c>
      <c r="C25" s="210" t="s">
        <v>618</v>
      </c>
      <c r="D25" s="211">
        <v>2964000</v>
      </c>
    </row>
    <row r="26" spans="1:7" s="212" customFormat="1" ht="14.25">
      <c r="A26" s="210">
        <v>21</v>
      </c>
      <c r="B26" s="210" t="s">
        <v>604</v>
      </c>
      <c r="C26" s="210" t="s">
        <v>618</v>
      </c>
      <c r="D26" s="211">
        <v>2369000</v>
      </c>
    </row>
    <row r="27" spans="1:7" s="212" customFormat="1" ht="14.25">
      <c r="A27" s="210">
        <v>22</v>
      </c>
      <c r="B27" s="210" t="s">
        <v>621</v>
      </c>
      <c r="C27" s="210" t="s">
        <v>618</v>
      </c>
      <c r="D27" s="211">
        <v>5372000</v>
      </c>
    </row>
    <row r="28" spans="1:7" s="212" customFormat="1" ht="14.25">
      <c r="A28" s="210">
        <v>23</v>
      </c>
      <c r="B28" s="210" t="s">
        <v>622</v>
      </c>
      <c r="C28" s="210" t="s">
        <v>618</v>
      </c>
      <c r="D28" s="211">
        <v>2152000</v>
      </c>
    </row>
    <row r="29" spans="1:7" s="212" customFormat="1" ht="14.25">
      <c r="A29" s="210">
        <v>24</v>
      </c>
      <c r="B29" s="210" t="s">
        <v>623</v>
      </c>
      <c r="C29" s="210" t="s">
        <v>618</v>
      </c>
      <c r="D29" s="211">
        <v>2894000</v>
      </c>
    </row>
    <row r="30" spans="1:7" s="212" customFormat="1" ht="14.25">
      <c r="A30" s="210">
        <v>25</v>
      </c>
      <c r="B30" s="210" t="s">
        <v>624</v>
      </c>
      <c r="C30" s="210" t="s">
        <v>618</v>
      </c>
      <c r="D30" s="211">
        <v>1074000</v>
      </c>
    </row>
    <row r="31" spans="1:7" s="212" customFormat="1" ht="14.25">
      <c r="A31" s="210">
        <v>26</v>
      </c>
      <c r="B31" s="210" t="s">
        <v>625</v>
      </c>
      <c r="C31" s="210" t="s">
        <v>618</v>
      </c>
      <c r="D31" s="211">
        <v>1088000</v>
      </c>
    </row>
    <row r="32" spans="1:7" s="212" customFormat="1" ht="14.25">
      <c r="A32" s="210">
        <v>27</v>
      </c>
      <c r="B32" s="210" t="s">
        <v>626</v>
      </c>
      <c r="C32" s="210" t="s">
        <v>618</v>
      </c>
      <c r="D32" s="211">
        <v>1025000</v>
      </c>
    </row>
    <row r="33" spans="1:4" s="212" customFormat="1" ht="14.25">
      <c r="A33" s="210">
        <v>28</v>
      </c>
      <c r="B33" s="210" t="s">
        <v>627</v>
      </c>
      <c r="C33" s="210" t="s">
        <v>618</v>
      </c>
      <c r="D33" s="211">
        <v>773000</v>
      </c>
    </row>
    <row r="34" spans="1:4" s="212" customFormat="1" ht="14.25">
      <c r="A34" s="210">
        <v>29</v>
      </c>
      <c r="B34" s="210" t="s">
        <v>600</v>
      </c>
      <c r="C34" s="210" t="s">
        <v>618</v>
      </c>
      <c r="D34" s="211">
        <v>584000</v>
      </c>
    </row>
    <row r="35" spans="1:4" s="212" customFormat="1" ht="14.25">
      <c r="A35" s="210">
        <v>30</v>
      </c>
      <c r="B35" s="210" t="s">
        <v>628</v>
      </c>
      <c r="C35" s="210" t="s">
        <v>618</v>
      </c>
      <c r="D35" s="211">
        <v>745000</v>
      </c>
    </row>
    <row r="36" spans="1:4" s="212" customFormat="1" ht="14.25">
      <c r="A36" s="210">
        <v>31</v>
      </c>
      <c r="B36" s="210" t="s">
        <v>629</v>
      </c>
      <c r="C36" s="210" t="s">
        <v>618</v>
      </c>
      <c r="D36" s="211">
        <v>941000</v>
      </c>
    </row>
    <row r="37" spans="1:4" s="212" customFormat="1" ht="14.25">
      <c r="A37" s="210">
        <v>32</v>
      </c>
      <c r="B37" s="210" t="s">
        <v>610</v>
      </c>
      <c r="C37" s="210" t="s">
        <v>618</v>
      </c>
      <c r="D37" s="211">
        <v>759000</v>
      </c>
    </row>
    <row r="38" spans="1:4" s="212" customFormat="1" ht="14.25">
      <c r="A38" s="210">
        <v>33</v>
      </c>
      <c r="B38" s="210" t="s">
        <v>606</v>
      </c>
      <c r="C38" s="210" t="s">
        <v>618</v>
      </c>
      <c r="D38" s="211">
        <v>661000</v>
      </c>
    </row>
    <row r="39" spans="1:4" s="212" customFormat="1" ht="14.25">
      <c r="A39" s="210">
        <v>34</v>
      </c>
      <c r="B39" s="210" t="s">
        <v>630</v>
      </c>
      <c r="C39" s="210" t="s">
        <v>618</v>
      </c>
      <c r="D39" s="211">
        <v>1529000</v>
      </c>
    </row>
    <row r="40" spans="1:4" s="212" customFormat="1" ht="14.25">
      <c r="A40" s="210">
        <v>35</v>
      </c>
      <c r="B40" s="210" t="s">
        <v>631</v>
      </c>
      <c r="C40" s="210" t="s">
        <v>616</v>
      </c>
      <c r="D40" s="211">
        <v>822000</v>
      </c>
    </row>
    <row r="41" spans="1:4" s="212" customFormat="1" ht="14.25">
      <c r="A41" s="210">
        <v>36</v>
      </c>
      <c r="B41" s="210" t="s">
        <v>632</v>
      </c>
      <c r="C41" s="210" t="s">
        <v>616</v>
      </c>
      <c r="D41" s="211">
        <v>598000</v>
      </c>
    </row>
    <row r="42" spans="1:4" s="212" customFormat="1" ht="14.25">
      <c r="A42" s="210">
        <v>37</v>
      </c>
      <c r="B42" s="210" t="s">
        <v>633</v>
      </c>
      <c r="C42" s="210" t="s">
        <v>616</v>
      </c>
      <c r="D42" s="211">
        <v>654000</v>
      </c>
    </row>
    <row r="43" spans="1:4" s="212" customFormat="1" ht="14.25">
      <c r="A43" s="210">
        <v>38</v>
      </c>
      <c r="B43" s="210" t="s">
        <v>634</v>
      </c>
      <c r="C43" s="210" t="s">
        <v>618</v>
      </c>
      <c r="D43" s="211">
        <v>570000</v>
      </c>
    </row>
    <row r="44" spans="1:4" s="212" customFormat="1" ht="14.25">
      <c r="A44" s="210">
        <v>39</v>
      </c>
      <c r="B44" s="210" t="s">
        <v>609</v>
      </c>
      <c r="C44" s="210" t="s">
        <v>618</v>
      </c>
      <c r="D44" s="211">
        <v>1109000</v>
      </c>
    </row>
    <row r="45" spans="1:4" s="212" customFormat="1" ht="14.25">
      <c r="A45" s="210">
        <v>40</v>
      </c>
      <c r="B45" s="210" t="s">
        <v>635</v>
      </c>
      <c r="C45" s="210" t="s">
        <v>618</v>
      </c>
      <c r="D45" s="211">
        <v>360000</v>
      </c>
    </row>
    <row r="46" spans="1:4" s="212" customFormat="1" ht="14.25">
      <c r="A46" s="210">
        <v>41</v>
      </c>
      <c r="B46" s="210" t="s">
        <v>498</v>
      </c>
      <c r="C46" s="210" t="s">
        <v>618</v>
      </c>
      <c r="D46" s="211">
        <v>913000</v>
      </c>
    </row>
    <row r="47" spans="1:4" s="212" customFormat="1" ht="14.25">
      <c r="A47" s="210">
        <v>42</v>
      </c>
      <c r="B47" s="210" t="s">
        <v>636</v>
      </c>
      <c r="C47" s="210" t="s">
        <v>618</v>
      </c>
      <c r="D47" s="211">
        <v>1312000</v>
      </c>
    </row>
    <row r="48" spans="1:4" s="212" customFormat="1" ht="14.25">
      <c r="A48" s="210">
        <v>43</v>
      </c>
      <c r="B48" s="210" t="s">
        <v>637</v>
      </c>
      <c r="C48" s="210" t="s">
        <v>616</v>
      </c>
      <c r="D48" s="211">
        <v>829000</v>
      </c>
    </row>
    <row r="49" spans="1:4" s="212" customFormat="1" ht="14.25">
      <c r="A49" s="210">
        <v>44</v>
      </c>
      <c r="B49" s="210" t="s">
        <v>638</v>
      </c>
      <c r="C49" s="210" t="s">
        <v>616</v>
      </c>
      <c r="D49" s="211">
        <v>955000</v>
      </c>
    </row>
    <row r="50" spans="1:4" s="212" customFormat="1" ht="14.25">
      <c r="A50" s="210">
        <v>45</v>
      </c>
      <c r="B50" s="210" t="s">
        <v>639</v>
      </c>
      <c r="C50" s="210" t="s">
        <v>616</v>
      </c>
      <c r="D50" s="211">
        <v>570000</v>
      </c>
    </row>
    <row r="51" spans="1:4" s="212" customFormat="1" ht="14.25">
      <c r="A51" s="210">
        <v>46</v>
      </c>
      <c r="B51" s="210" t="s">
        <v>608</v>
      </c>
      <c r="C51" s="210" t="s">
        <v>616</v>
      </c>
      <c r="D51" s="211">
        <v>577000</v>
      </c>
    </row>
    <row r="52" spans="1:4" s="212" customFormat="1" ht="14.25">
      <c r="A52" s="210">
        <v>47</v>
      </c>
      <c r="B52" s="210" t="s">
        <v>640</v>
      </c>
      <c r="C52" s="210" t="s">
        <v>616</v>
      </c>
      <c r="D52" s="211">
        <v>1060000</v>
      </c>
    </row>
    <row r="53" spans="1:4" s="212" customFormat="1" ht="14.25">
      <c r="A53" s="210">
        <v>48</v>
      </c>
      <c r="B53" s="210" t="s">
        <v>603</v>
      </c>
      <c r="C53" s="210" t="s">
        <v>616</v>
      </c>
      <c r="D53" s="211">
        <v>584000</v>
      </c>
    </row>
    <row r="54" spans="1:4" s="212" customFormat="1" ht="14.25">
      <c r="A54" s="210">
        <v>49</v>
      </c>
      <c r="B54" s="210" t="s">
        <v>641</v>
      </c>
      <c r="C54" s="210" t="s">
        <v>616</v>
      </c>
      <c r="D54" s="211">
        <v>1403000</v>
      </c>
    </row>
    <row r="55" spans="1:4" s="212" customFormat="1" ht="14.25">
      <c r="A55" s="210">
        <v>50</v>
      </c>
      <c r="B55" s="210" t="s">
        <v>642</v>
      </c>
      <c r="C55" s="210" t="s">
        <v>616</v>
      </c>
      <c r="D55" s="211">
        <v>1270000</v>
      </c>
    </row>
    <row r="56" spans="1:4" s="212" customFormat="1" ht="14.25">
      <c r="A56" s="210">
        <v>51</v>
      </c>
      <c r="B56" s="210" t="s">
        <v>643</v>
      </c>
      <c r="C56" s="210" t="s">
        <v>616</v>
      </c>
      <c r="D56" s="211">
        <v>1060000</v>
      </c>
    </row>
    <row r="57" spans="1:4" s="212" customFormat="1" ht="14.25">
      <c r="A57" s="210">
        <v>52</v>
      </c>
      <c r="B57" s="210" t="s">
        <v>605</v>
      </c>
      <c r="C57" s="210" t="s">
        <v>616</v>
      </c>
      <c r="D57" s="211">
        <v>374000</v>
      </c>
    </row>
    <row r="58" spans="1:4" s="212" customFormat="1" ht="14.25">
      <c r="A58" s="210">
        <v>53</v>
      </c>
      <c r="B58" s="210" t="s">
        <v>644</v>
      </c>
      <c r="C58" s="210" t="s">
        <v>616</v>
      </c>
      <c r="D58" s="211">
        <v>710000</v>
      </c>
    </row>
    <row r="59" spans="1:4" s="212" customFormat="1" ht="14.25">
      <c r="A59" s="210">
        <v>54</v>
      </c>
      <c r="B59" s="210" t="s">
        <v>645</v>
      </c>
      <c r="C59" s="210" t="s">
        <v>616</v>
      </c>
      <c r="D59" s="211">
        <v>486000</v>
      </c>
    </row>
    <row r="60" spans="1:4" s="212" customFormat="1" ht="14.25">
      <c r="A60" s="210">
        <v>55</v>
      </c>
      <c r="B60" s="210" t="s">
        <v>646</v>
      </c>
      <c r="C60" s="210" t="s">
        <v>616</v>
      </c>
      <c r="D60" s="211">
        <v>1417000</v>
      </c>
    </row>
    <row r="61" spans="1:4" s="212" customFormat="1" ht="14.25">
      <c r="A61" s="210">
        <v>56</v>
      </c>
      <c r="B61" s="210" t="s">
        <v>612</v>
      </c>
      <c r="C61" s="210" t="s">
        <v>616</v>
      </c>
      <c r="D61" s="211">
        <v>1368000</v>
      </c>
    </row>
    <row r="62" spans="1:4" s="212" customFormat="1" ht="14.25">
      <c r="A62" s="210">
        <v>57</v>
      </c>
      <c r="B62" s="210" t="s">
        <v>647</v>
      </c>
      <c r="C62" s="210" t="s">
        <v>616</v>
      </c>
      <c r="D62" s="211">
        <v>1165000</v>
      </c>
    </row>
    <row r="63" spans="1:4" s="212" customFormat="1" ht="14.25">
      <c r="A63" s="210">
        <v>58</v>
      </c>
      <c r="B63" s="210" t="s">
        <v>648</v>
      </c>
      <c r="C63" s="210" t="s">
        <v>616</v>
      </c>
      <c r="D63" s="211">
        <v>276000</v>
      </c>
    </row>
    <row r="64" spans="1:4" s="212" customFormat="1" ht="14.25">
      <c r="A64" s="210">
        <v>59</v>
      </c>
      <c r="B64" s="210" t="s">
        <v>495</v>
      </c>
      <c r="C64" s="210" t="s">
        <v>616</v>
      </c>
      <c r="D64" s="211">
        <v>885000</v>
      </c>
    </row>
    <row r="65" spans="1:4" s="212" customFormat="1" ht="14.25">
      <c r="A65" s="210">
        <v>60</v>
      </c>
      <c r="B65" s="210" t="s">
        <v>602</v>
      </c>
      <c r="C65" s="210" t="s">
        <v>616</v>
      </c>
      <c r="D65" s="211">
        <v>402000</v>
      </c>
    </row>
    <row r="66" spans="1:4" s="212" customFormat="1" ht="14.25">
      <c r="A66" s="210">
        <v>61</v>
      </c>
      <c r="B66" s="210" t="s">
        <v>649</v>
      </c>
      <c r="C66" s="210" t="s">
        <v>616</v>
      </c>
      <c r="D66" s="211">
        <v>367000</v>
      </c>
    </row>
    <row r="67" spans="1:4" s="212" customFormat="1" ht="14.25">
      <c r="A67" s="210">
        <v>62</v>
      </c>
      <c r="B67" s="210" t="s">
        <v>650</v>
      </c>
      <c r="C67" s="210" t="s">
        <v>616</v>
      </c>
      <c r="D67" s="211">
        <v>388000</v>
      </c>
    </row>
    <row r="68" spans="1:4" s="212" customFormat="1" ht="14.25">
      <c r="A68" s="210">
        <v>63</v>
      </c>
      <c r="B68" s="210" t="s">
        <v>651</v>
      </c>
      <c r="C68" s="210" t="s">
        <v>616</v>
      </c>
      <c r="D68" s="211">
        <v>374000</v>
      </c>
    </row>
    <row r="69" spans="1:4" s="212" customFormat="1" ht="14.25">
      <c r="A69" s="210">
        <v>64</v>
      </c>
      <c r="B69" s="210" t="s">
        <v>652</v>
      </c>
      <c r="C69" s="210" t="s">
        <v>616</v>
      </c>
      <c r="D69" s="211">
        <v>1123000</v>
      </c>
    </row>
    <row r="70" spans="1:4" s="212" customFormat="1" ht="14.25">
      <c r="A70" s="210">
        <v>65</v>
      </c>
      <c r="B70" s="210" t="s">
        <v>653</v>
      </c>
      <c r="C70" s="210" t="s">
        <v>616</v>
      </c>
      <c r="D70" s="211">
        <v>689000</v>
      </c>
    </row>
    <row r="71" spans="1:4" s="212" customFormat="1" ht="14.25">
      <c r="A71" s="210">
        <v>66</v>
      </c>
      <c r="B71" s="210" t="s">
        <v>654</v>
      </c>
      <c r="C71" s="210" t="s">
        <v>616</v>
      </c>
      <c r="D71" s="211">
        <v>983000</v>
      </c>
    </row>
    <row r="72" spans="1:4" s="212" customFormat="1" ht="14.25">
      <c r="A72" s="210">
        <v>67</v>
      </c>
      <c r="B72" s="210" t="s">
        <v>607</v>
      </c>
      <c r="C72" s="210" t="s">
        <v>616</v>
      </c>
      <c r="D72" s="211">
        <v>430000</v>
      </c>
    </row>
    <row r="73" spans="1:4" s="212" customFormat="1" ht="14.25">
      <c r="A73" s="210">
        <v>68</v>
      </c>
      <c r="B73" s="210" t="s">
        <v>655</v>
      </c>
      <c r="C73" s="210" t="s">
        <v>616</v>
      </c>
      <c r="D73" s="211">
        <v>318000</v>
      </c>
    </row>
    <row r="74" spans="1:4" s="212" customFormat="1" ht="14.25">
      <c r="A74" s="210">
        <v>69</v>
      </c>
      <c r="B74" s="210" t="s">
        <v>656</v>
      </c>
      <c r="C74" s="210" t="s">
        <v>616</v>
      </c>
      <c r="D74" s="211">
        <v>528000</v>
      </c>
    </row>
    <row r="75" spans="1:4" s="212" customFormat="1" ht="14.25">
      <c r="A75" s="210">
        <v>70</v>
      </c>
      <c r="B75" s="210" t="s">
        <v>657</v>
      </c>
      <c r="C75" s="210" t="s">
        <v>616</v>
      </c>
      <c r="D75" s="211">
        <v>668000</v>
      </c>
    </row>
    <row r="76" spans="1:4" s="212" customFormat="1" ht="14.25">
      <c r="A76" s="210">
        <v>71</v>
      </c>
      <c r="B76" s="210" t="s">
        <v>658</v>
      </c>
      <c r="C76" s="210" t="s">
        <v>616</v>
      </c>
      <c r="D76" s="211">
        <v>1011000</v>
      </c>
    </row>
    <row r="77" spans="1:4" s="212" customFormat="1" ht="14.25">
      <c r="A77" s="210">
        <v>72</v>
      </c>
      <c r="B77" s="210" t="s">
        <v>659</v>
      </c>
      <c r="C77" s="210" t="s">
        <v>616</v>
      </c>
      <c r="D77" s="211">
        <v>283000</v>
      </c>
    </row>
    <row r="78" spans="1:4" s="212" customFormat="1" ht="14.25">
      <c r="A78" s="210">
        <v>73</v>
      </c>
      <c r="B78" s="210" t="s">
        <v>660</v>
      </c>
      <c r="C78" s="210" t="s">
        <v>616</v>
      </c>
      <c r="D78" s="211">
        <v>969000</v>
      </c>
    </row>
    <row r="79" spans="1:4" s="212" customFormat="1" ht="14.25">
      <c r="A79" s="210">
        <v>74</v>
      </c>
      <c r="B79" s="210" t="s">
        <v>661</v>
      </c>
      <c r="C79" s="210" t="s">
        <v>616</v>
      </c>
      <c r="D79" s="211">
        <v>1795000</v>
      </c>
    </row>
    <row r="80" spans="1:4" s="212" customFormat="1" ht="14.25">
      <c r="A80" s="210">
        <v>75</v>
      </c>
      <c r="B80" s="210" t="s">
        <v>611</v>
      </c>
      <c r="C80" s="210" t="s">
        <v>616</v>
      </c>
      <c r="D80" s="211">
        <v>1802000</v>
      </c>
    </row>
    <row r="81" spans="1:7" s="212" customFormat="1" ht="14.25">
      <c r="A81" s="210">
        <v>76</v>
      </c>
      <c r="B81" s="210" t="s">
        <v>613</v>
      </c>
      <c r="C81" s="210" t="s">
        <v>616</v>
      </c>
      <c r="D81" s="211">
        <v>997000</v>
      </c>
    </row>
    <row r="82" spans="1:7" s="212" customFormat="1" ht="14.25">
      <c r="A82" s="210">
        <v>77</v>
      </c>
      <c r="B82" s="210" t="s">
        <v>662</v>
      </c>
      <c r="C82" s="210" t="s">
        <v>616</v>
      </c>
      <c r="D82" s="211">
        <v>661000</v>
      </c>
    </row>
    <row r="83" spans="1:7" s="212" customFormat="1" ht="14.25">
      <c r="A83" s="210">
        <v>78</v>
      </c>
      <c r="B83" s="210" t="s">
        <v>663</v>
      </c>
      <c r="C83" s="210" t="s">
        <v>616</v>
      </c>
      <c r="D83" s="211">
        <v>1424000</v>
      </c>
    </row>
    <row r="84" spans="1:7" s="212" customFormat="1" ht="14.25">
      <c r="A84" s="210">
        <v>79</v>
      </c>
      <c r="B84" s="210" t="s">
        <v>664</v>
      </c>
      <c r="C84" s="210" t="s">
        <v>616</v>
      </c>
      <c r="D84" s="211">
        <v>542000</v>
      </c>
    </row>
    <row r="85" spans="1:7" s="212" customFormat="1" ht="14.25">
      <c r="A85" s="210">
        <v>80</v>
      </c>
      <c r="B85" s="210" t="s">
        <v>665</v>
      </c>
      <c r="C85" s="210" t="s">
        <v>616</v>
      </c>
      <c r="D85" s="211">
        <v>661000</v>
      </c>
    </row>
    <row r="86" spans="1:7" s="212" customFormat="1" ht="14.25">
      <c r="A86" s="210">
        <v>81</v>
      </c>
      <c r="B86" s="210" t="s">
        <v>666</v>
      </c>
      <c r="C86" s="210" t="s">
        <v>616</v>
      </c>
      <c r="D86" s="211">
        <v>661000</v>
      </c>
    </row>
    <row r="87" spans="1:7" s="212" customFormat="1" ht="14.25">
      <c r="A87" s="210">
        <v>82</v>
      </c>
      <c r="B87" s="210" t="s">
        <v>667</v>
      </c>
      <c r="C87" s="210" t="s">
        <v>618</v>
      </c>
      <c r="D87" s="211">
        <v>1606000</v>
      </c>
    </row>
    <row r="88" spans="1:7" s="212" customFormat="1" ht="14.25">
      <c r="A88" s="210">
        <v>83</v>
      </c>
      <c r="B88" s="210" t="s">
        <v>668</v>
      </c>
      <c r="C88" s="210" t="s">
        <v>669</v>
      </c>
      <c r="D88" s="211">
        <v>353000</v>
      </c>
    </row>
    <row r="89" spans="1:7" s="212" customFormat="1" ht="14.25">
      <c r="A89" s="210">
        <v>84</v>
      </c>
      <c r="B89" s="210" t="s">
        <v>670</v>
      </c>
      <c r="C89" s="210" t="s">
        <v>669</v>
      </c>
      <c r="D89" s="211">
        <v>542000</v>
      </c>
    </row>
    <row r="90" spans="1:7" s="212" customFormat="1" ht="14.25">
      <c r="A90" s="210">
        <v>85</v>
      </c>
      <c r="B90" s="210" t="s">
        <v>671</v>
      </c>
      <c r="C90" s="210" t="s">
        <v>669</v>
      </c>
      <c r="D90" s="211">
        <v>598000</v>
      </c>
    </row>
    <row r="91" spans="1:7" s="212" customFormat="1" ht="14.25">
      <c r="A91" s="210">
        <v>86</v>
      </c>
      <c r="B91" s="210" t="s">
        <v>672</v>
      </c>
      <c r="C91" s="210" t="s">
        <v>618</v>
      </c>
      <c r="D91" s="211">
        <v>6301000</v>
      </c>
    </row>
    <row r="92" spans="1:7" ht="14.25">
      <c r="A92" s="62"/>
      <c r="B92" s="64"/>
      <c r="C92" s="60" t="s">
        <v>673</v>
      </c>
      <c r="D92" s="61">
        <f>SUM(D21:D91)</f>
        <v>80893000</v>
      </c>
      <c r="E92" s="56"/>
      <c r="F92" s="56"/>
      <c r="G92" s="56"/>
    </row>
    <row r="93" spans="1:7" s="212" customFormat="1" ht="14.25">
      <c r="A93" s="210">
        <v>89</v>
      </c>
      <c r="B93" s="210" t="s">
        <v>666</v>
      </c>
      <c r="C93" s="210" t="s">
        <v>618</v>
      </c>
      <c r="D93" s="211">
        <v>1500000</v>
      </c>
    </row>
    <row r="94" spans="1:7" s="212" customFormat="1" ht="14.25">
      <c r="A94" s="210">
        <v>90</v>
      </c>
      <c r="B94" s="210" t="s">
        <v>674</v>
      </c>
      <c r="C94" s="210" t="s">
        <v>618</v>
      </c>
      <c r="D94" s="211">
        <v>1350000</v>
      </c>
    </row>
    <row r="95" spans="1:7" s="212" customFormat="1" ht="14.25">
      <c r="A95" s="210">
        <v>91</v>
      </c>
      <c r="B95" s="210" t="s">
        <v>632</v>
      </c>
      <c r="C95" s="210" t="s">
        <v>618</v>
      </c>
      <c r="D95" s="211">
        <v>1500000</v>
      </c>
    </row>
    <row r="96" spans="1:7" s="212" customFormat="1" ht="14.25">
      <c r="A96" s="210">
        <v>92</v>
      </c>
      <c r="B96" s="210" t="s">
        <v>625</v>
      </c>
      <c r="C96" s="210" t="s">
        <v>618</v>
      </c>
      <c r="D96" s="211">
        <v>1500000</v>
      </c>
    </row>
    <row r="97" spans="1:4" s="212" customFormat="1" ht="14.25">
      <c r="A97" s="210">
        <v>93</v>
      </c>
      <c r="B97" s="210" t="s">
        <v>626</v>
      </c>
      <c r="C97" s="210" t="s">
        <v>618</v>
      </c>
      <c r="D97" s="211">
        <v>1500000</v>
      </c>
    </row>
    <row r="98" spans="1:4" s="212" customFormat="1" ht="14.25">
      <c r="A98" s="210">
        <v>94</v>
      </c>
      <c r="B98" s="210" t="s">
        <v>675</v>
      </c>
      <c r="C98" s="210" t="s">
        <v>618</v>
      </c>
      <c r="D98" s="211">
        <v>1350000</v>
      </c>
    </row>
    <row r="99" spans="1:4" s="212" customFormat="1" ht="14.25">
      <c r="A99" s="210">
        <v>95</v>
      </c>
      <c r="B99" s="210" t="s">
        <v>624</v>
      </c>
      <c r="C99" s="210" t="s">
        <v>618</v>
      </c>
      <c r="D99" s="211">
        <v>1500000</v>
      </c>
    </row>
    <row r="100" spans="1:4" s="212" customFormat="1" ht="14.25">
      <c r="A100" s="210">
        <v>96</v>
      </c>
      <c r="B100" s="210" t="s">
        <v>627</v>
      </c>
      <c r="C100" s="210" t="s">
        <v>618</v>
      </c>
      <c r="D100" s="211">
        <v>1500000</v>
      </c>
    </row>
    <row r="101" spans="1:4" s="212" customFormat="1" ht="14.25">
      <c r="A101" s="210">
        <v>97</v>
      </c>
      <c r="B101" s="210" t="s">
        <v>600</v>
      </c>
      <c r="C101" s="210" t="s">
        <v>618</v>
      </c>
      <c r="D101" s="211">
        <v>1500000</v>
      </c>
    </row>
    <row r="102" spans="1:4" s="212" customFormat="1" ht="14.25">
      <c r="A102" s="210">
        <v>98</v>
      </c>
      <c r="B102" s="210" t="s">
        <v>628</v>
      </c>
      <c r="C102" s="210" t="s">
        <v>618</v>
      </c>
      <c r="D102" s="211">
        <v>1500000</v>
      </c>
    </row>
    <row r="103" spans="1:4" s="212" customFormat="1" ht="14.25">
      <c r="A103" s="210">
        <v>99</v>
      </c>
      <c r="B103" s="210" t="s">
        <v>629</v>
      </c>
      <c r="C103" s="210" t="s">
        <v>618</v>
      </c>
      <c r="D103" s="211">
        <v>1500000</v>
      </c>
    </row>
    <row r="104" spans="1:4" s="212" customFormat="1" ht="14.25">
      <c r="A104" s="210">
        <v>100</v>
      </c>
      <c r="B104" s="210" t="s">
        <v>606</v>
      </c>
      <c r="C104" s="210" t="s">
        <v>618</v>
      </c>
      <c r="D104" s="211">
        <v>1500000</v>
      </c>
    </row>
    <row r="105" spans="1:4" s="212" customFormat="1" ht="14.25">
      <c r="A105" s="210">
        <v>101</v>
      </c>
      <c r="B105" s="210" t="s">
        <v>630</v>
      </c>
      <c r="C105" s="210" t="s">
        <v>618</v>
      </c>
      <c r="D105" s="211">
        <v>1500000</v>
      </c>
    </row>
    <row r="106" spans="1:4" s="212" customFormat="1" ht="14.25">
      <c r="A106" s="210">
        <v>102</v>
      </c>
      <c r="B106" s="210" t="s">
        <v>634</v>
      </c>
      <c r="C106" s="210" t="s">
        <v>618</v>
      </c>
      <c r="D106" s="211">
        <v>1500000</v>
      </c>
    </row>
    <row r="107" spans="1:4" s="212" customFormat="1" ht="14.25">
      <c r="A107" s="210">
        <v>103</v>
      </c>
      <c r="B107" s="210" t="s">
        <v>633</v>
      </c>
      <c r="C107" s="210" t="s">
        <v>618</v>
      </c>
      <c r="D107" s="211">
        <v>1500000</v>
      </c>
    </row>
    <row r="108" spans="1:4" s="212" customFormat="1" ht="14.25">
      <c r="A108" s="210">
        <v>104</v>
      </c>
      <c r="B108" s="210" t="s">
        <v>635</v>
      </c>
      <c r="C108" s="210" t="s">
        <v>618</v>
      </c>
      <c r="D108" s="211">
        <v>1500000</v>
      </c>
    </row>
    <row r="109" spans="1:4" s="212" customFormat="1" ht="14.25">
      <c r="A109" s="210">
        <v>105</v>
      </c>
      <c r="B109" s="210" t="s">
        <v>637</v>
      </c>
      <c r="C109" s="210" t="s">
        <v>618</v>
      </c>
      <c r="D109" s="211">
        <v>1500000</v>
      </c>
    </row>
    <row r="110" spans="1:4" s="212" customFormat="1" ht="14.25">
      <c r="A110" s="210">
        <v>106</v>
      </c>
      <c r="B110" s="210" t="s">
        <v>668</v>
      </c>
      <c r="C110" s="210" t="s">
        <v>618</v>
      </c>
      <c r="D110" s="211">
        <v>1500000</v>
      </c>
    </row>
    <row r="111" spans="1:4" s="212" customFormat="1" ht="14.25">
      <c r="A111" s="210">
        <v>107</v>
      </c>
      <c r="B111" s="210" t="s">
        <v>645</v>
      </c>
      <c r="C111" s="210" t="s">
        <v>618</v>
      </c>
      <c r="D111" s="211">
        <v>1500000</v>
      </c>
    </row>
    <row r="112" spans="1:4" s="212" customFormat="1" ht="14.25">
      <c r="A112" s="210">
        <v>108</v>
      </c>
      <c r="B112" s="210" t="s">
        <v>631</v>
      </c>
      <c r="C112" s="210" t="s">
        <v>618</v>
      </c>
      <c r="D112" s="211">
        <v>1500000</v>
      </c>
    </row>
    <row r="113" spans="1:4" s="212" customFormat="1" ht="14.25">
      <c r="A113" s="210">
        <v>109</v>
      </c>
      <c r="B113" s="210" t="s">
        <v>639</v>
      </c>
      <c r="C113" s="210" t="s">
        <v>618</v>
      </c>
      <c r="D113" s="211">
        <v>1500000</v>
      </c>
    </row>
    <row r="114" spans="1:4" s="212" customFormat="1" ht="14.25">
      <c r="A114" s="210">
        <v>110</v>
      </c>
      <c r="B114" s="210" t="s">
        <v>608</v>
      </c>
      <c r="C114" s="210" t="s">
        <v>618</v>
      </c>
      <c r="D114" s="211">
        <v>1500000</v>
      </c>
    </row>
    <row r="115" spans="1:4" s="212" customFormat="1" ht="14.25">
      <c r="A115" s="210">
        <v>111</v>
      </c>
      <c r="B115" s="210" t="s">
        <v>640</v>
      </c>
      <c r="C115" s="210" t="s">
        <v>618</v>
      </c>
      <c r="D115" s="211">
        <v>1500000</v>
      </c>
    </row>
    <row r="116" spans="1:4" s="212" customFormat="1" ht="14.25">
      <c r="A116" s="210">
        <v>112</v>
      </c>
      <c r="B116" s="210" t="s">
        <v>603</v>
      </c>
      <c r="C116" s="210" t="s">
        <v>618</v>
      </c>
      <c r="D116" s="211">
        <v>1500000</v>
      </c>
    </row>
    <row r="117" spans="1:4" s="212" customFormat="1" ht="14.25">
      <c r="A117" s="210">
        <v>113</v>
      </c>
      <c r="B117" s="210" t="s">
        <v>641</v>
      </c>
      <c r="C117" s="210" t="s">
        <v>618</v>
      </c>
      <c r="D117" s="211">
        <v>1500000</v>
      </c>
    </row>
    <row r="118" spans="1:4" s="212" customFormat="1" ht="14.25">
      <c r="A118" s="210">
        <v>114</v>
      </c>
      <c r="B118" s="210" t="s">
        <v>642</v>
      </c>
      <c r="C118" s="210" t="s">
        <v>618</v>
      </c>
      <c r="D118" s="211">
        <v>1500000</v>
      </c>
    </row>
    <row r="119" spans="1:4" s="212" customFormat="1" ht="14.25">
      <c r="A119" s="210">
        <v>115</v>
      </c>
      <c r="B119" s="210" t="s">
        <v>643</v>
      </c>
      <c r="C119" s="210" t="s">
        <v>618</v>
      </c>
      <c r="D119" s="211">
        <v>1500000</v>
      </c>
    </row>
    <row r="120" spans="1:4" s="212" customFormat="1" ht="14.25">
      <c r="A120" s="210">
        <v>116</v>
      </c>
      <c r="B120" s="210" t="s">
        <v>605</v>
      </c>
      <c r="C120" s="210" t="s">
        <v>618</v>
      </c>
      <c r="D120" s="211">
        <v>1500000</v>
      </c>
    </row>
    <row r="121" spans="1:4" s="212" customFormat="1" ht="14.25">
      <c r="A121" s="210">
        <v>117</v>
      </c>
      <c r="B121" s="210" t="s">
        <v>644</v>
      </c>
      <c r="C121" s="210" t="s">
        <v>618</v>
      </c>
      <c r="D121" s="211">
        <v>1500000</v>
      </c>
    </row>
    <row r="122" spans="1:4" s="212" customFormat="1" ht="14.25">
      <c r="A122" s="210">
        <v>118</v>
      </c>
      <c r="B122" s="210" t="s">
        <v>671</v>
      </c>
      <c r="C122" s="210" t="s">
        <v>618</v>
      </c>
      <c r="D122" s="211">
        <v>1500000</v>
      </c>
    </row>
    <row r="123" spans="1:4" s="212" customFormat="1" ht="14.25">
      <c r="A123" s="210">
        <v>119</v>
      </c>
      <c r="B123" s="210" t="s">
        <v>607</v>
      </c>
      <c r="C123" s="210" t="s">
        <v>618</v>
      </c>
      <c r="D123" s="211">
        <v>1500000</v>
      </c>
    </row>
    <row r="124" spans="1:4" s="212" customFormat="1" ht="14.25">
      <c r="A124" s="210">
        <v>120</v>
      </c>
      <c r="B124" s="210" t="s">
        <v>655</v>
      </c>
      <c r="C124" s="210" t="s">
        <v>618</v>
      </c>
      <c r="D124" s="211">
        <v>1500000</v>
      </c>
    </row>
    <row r="125" spans="1:4" s="212" customFormat="1" ht="14.25">
      <c r="A125" s="210">
        <v>121</v>
      </c>
      <c r="B125" s="210" t="s">
        <v>649</v>
      </c>
      <c r="C125" s="210" t="s">
        <v>618</v>
      </c>
      <c r="D125" s="211">
        <v>1500000</v>
      </c>
    </row>
    <row r="126" spans="1:4" s="212" customFormat="1" ht="14.25">
      <c r="A126" s="210">
        <v>122</v>
      </c>
      <c r="B126" s="210" t="s">
        <v>667</v>
      </c>
      <c r="C126" s="210" t="s">
        <v>618</v>
      </c>
      <c r="D126" s="211">
        <v>1500000</v>
      </c>
    </row>
    <row r="127" spans="1:4" s="212" customFormat="1" ht="14.25">
      <c r="A127" s="210">
        <v>123</v>
      </c>
      <c r="B127" s="210" t="s">
        <v>646</v>
      </c>
      <c r="C127" s="210" t="s">
        <v>618</v>
      </c>
      <c r="D127" s="211">
        <v>1500000</v>
      </c>
    </row>
    <row r="128" spans="1:4" s="212" customFormat="1" ht="14.25">
      <c r="A128" s="210">
        <v>124</v>
      </c>
      <c r="B128" s="210" t="s">
        <v>615</v>
      </c>
      <c r="C128" s="210" t="s">
        <v>618</v>
      </c>
      <c r="D128" s="211">
        <v>1500000</v>
      </c>
    </row>
    <row r="129" spans="1:4" s="212" customFormat="1" ht="14.25">
      <c r="A129" s="210">
        <v>125</v>
      </c>
      <c r="B129" s="210" t="s">
        <v>670</v>
      </c>
      <c r="C129" s="210" t="s">
        <v>618</v>
      </c>
      <c r="D129" s="211">
        <v>1500000</v>
      </c>
    </row>
    <row r="130" spans="1:4" s="212" customFormat="1" ht="14.25">
      <c r="A130" s="210">
        <v>126</v>
      </c>
      <c r="B130" s="210" t="s">
        <v>495</v>
      </c>
      <c r="C130" s="210" t="s">
        <v>618</v>
      </c>
      <c r="D130" s="211">
        <v>1500000</v>
      </c>
    </row>
    <row r="131" spans="1:4" s="212" customFormat="1" ht="14.25">
      <c r="A131" s="210">
        <v>127</v>
      </c>
      <c r="B131" s="210" t="s">
        <v>602</v>
      </c>
      <c r="C131" s="210" t="s">
        <v>618</v>
      </c>
      <c r="D131" s="211">
        <v>1500000</v>
      </c>
    </row>
    <row r="132" spans="1:4" s="212" customFormat="1" ht="14.25">
      <c r="A132" s="210">
        <v>128</v>
      </c>
      <c r="B132" s="210" t="s">
        <v>650</v>
      </c>
      <c r="C132" s="210" t="s">
        <v>618</v>
      </c>
      <c r="D132" s="211">
        <v>1500000</v>
      </c>
    </row>
    <row r="133" spans="1:4" s="212" customFormat="1" ht="14.25">
      <c r="A133" s="210">
        <v>129</v>
      </c>
      <c r="B133" s="210" t="s">
        <v>651</v>
      </c>
      <c r="C133" s="210" t="s">
        <v>618</v>
      </c>
      <c r="D133" s="211">
        <v>1500000</v>
      </c>
    </row>
    <row r="134" spans="1:4" s="212" customFormat="1" ht="14.25">
      <c r="A134" s="210">
        <v>130</v>
      </c>
      <c r="B134" s="210" t="s">
        <v>653</v>
      </c>
      <c r="C134" s="210" t="s">
        <v>618</v>
      </c>
      <c r="D134" s="211">
        <v>1500000</v>
      </c>
    </row>
    <row r="135" spans="1:4" s="212" customFormat="1" ht="14.25">
      <c r="A135" s="210">
        <v>131</v>
      </c>
      <c r="B135" s="210" t="s">
        <v>656</v>
      </c>
      <c r="C135" s="210" t="s">
        <v>618</v>
      </c>
      <c r="D135" s="211">
        <v>1500000</v>
      </c>
    </row>
    <row r="136" spans="1:4" s="212" customFormat="1" ht="14.25">
      <c r="A136" s="210">
        <v>132</v>
      </c>
      <c r="B136" s="210" t="s">
        <v>657</v>
      </c>
      <c r="C136" s="210" t="s">
        <v>618</v>
      </c>
      <c r="D136" s="211">
        <v>1500000</v>
      </c>
    </row>
    <row r="137" spans="1:4" s="212" customFormat="1" ht="14.25">
      <c r="A137" s="210">
        <v>133</v>
      </c>
      <c r="B137" s="210" t="s">
        <v>658</v>
      </c>
      <c r="C137" s="210" t="s">
        <v>618</v>
      </c>
      <c r="D137" s="211">
        <v>1500000</v>
      </c>
    </row>
    <row r="138" spans="1:4" s="212" customFormat="1" ht="14.25">
      <c r="A138" s="210">
        <v>134</v>
      </c>
      <c r="B138" s="210" t="s">
        <v>659</v>
      </c>
      <c r="C138" s="210" t="s">
        <v>618</v>
      </c>
      <c r="D138" s="211">
        <v>1500000</v>
      </c>
    </row>
    <row r="139" spans="1:4" s="212" customFormat="1" ht="14.25">
      <c r="A139" s="210">
        <v>135</v>
      </c>
      <c r="B139" s="210" t="s">
        <v>661</v>
      </c>
      <c r="C139" s="210" t="s">
        <v>618</v>
      </c>
      <c r="D139" s="211">
        <v>1500000</v>
      </c>
    </row>
    <row r="140" spans="1:4" s="212" customFormat="1" ht="14.25">
      <c r="A140" s="210">
        <v>136</v>
      </c>
      <c r="B140" s="210" t="s">
        <v>663</v>
      </c>
      <c r="C140" s="210" t="s">
        <v>618</v>
      </c>
      <c r="D140" s="211">
        <v>1500000</v>
      </c>
    </row>
    <row r="141" spans="1:4" s="212" customFormat="1" ht="14.25">
      <c r="A141" s="210">
        <v>137</v>
      </c>
      <c r="B141" s="210" t="s">
        <v>664</v>
      </c>
      <c r="C141" s="210" t="s">
        <v>618</v>
      </c>
      <c r="D141" s="211">
        <v>1500000</v>
      </c>
    </row>
    <row r="142" spans="1:4" s="212" customFormat="1" ht="14.25">
      <c r="A142" s="210">
        <v>138</v>
      </c>
      <c r="B142" s="210" t="s">
        <v>610</v>
      </c>
      <c r="C142" s="210" t="s">
        <v>618</v>
      </c>
      <c r="D142" s="211">
        <v>1500000</v>
      </c>
    </row>
    <row r="143" spans="1:4" s="212" customFormat="1" ht="14.25">
      <c r="A143" s="210">
        <v>139</v>
      </c>
      <c r="B143" s="210" t="s">
        <v>609</v>
      </c>
      <c r="C143" s="210" t="s">
        <v>618</v>
      </c>
      <c r="D143" s="211">
        <v>1500000</v>
      </c>
    </row>
    <row r="144" spans="1:4" s="212" customFormat="1" ht="14.25">
      <c r="A144" s="210">
        <v>140</v>
      </c>
      <c r="B144" s="210" t="s">
        <v>498</v>
      </c>
      <c r="C144" s="210" t="s">
        <v>618</v>
      </c>
      <c r="D144" s="211">
        <v>1500000</v>
      </c>
    </row>
    <row r="145" spans="1:4" s="212" customFormat="1" ht="14.25">
      <c r="A145" s="210">
        <v>141</v>
      </c>
      <c r="B145" s="210" t="s">
        <v>636</v>
      </c>
      <c r="C145" s="210" t="s">
        <v>618</v>
      </c>
      <c r="D145" s="211">
        <v>1500000</v>
      </c>
    </row>
    <row r="146" spans="1:4" s="212" customFormat="1" ht="14.25">
      <c r="A146" s="210">
        <v>142</v>
      </c>
      <c r="B146" s="210" t="s">
        <v>612</v>
      </c>
      <c r="C146" s="210" t="s">
        <v>618</v>
      </c>
      <c r="D146" s="211">
        <v>1500000</v>
      </c>
    </row>
    <row r="147" spans="1:4" s="212" customFormat="1" ht="14.25">
      <c r="A147" s="210">
        <v>143</v>
      </c>
      <c r="B147" s="210" t="s">
        <v>652</v>
      </c>
      <c r="C147" s="210" t="s">
        <v>618</v>
      </c>
      <c r="D147" s="211">
        <v>1500000</v>
      </c>
    </row>
    <row r="148" spans="1:4" s="212" customFormat="1" ht="14.25">
      <c r="A148" s="210">
        <v>144</v>
      </c>
      <c r="B148" s="210" t="s">
        <v>660</v>
      </c>
      <c r="C148" s="210" t="s">
        <v>618</v>
      </c>
      <c r="D148" s="211">
        <v>1500000</v>
      </c>
    </row>
    <row r="149" spans="1:4" s="212" customFormat="1" ht="14.25">
      <c r="A149" s="210">
        <v>145</v>
      </c>
      <c r="B149" s="210" t="s">
        <v>611</v>
      </c>
      <c r="C149" s="210" t="s">
        <v>618</v>
      </c>
      <c r="D149" s="211">
        <v>1500000</v>
      </c>
    </row>
    <row r="150" spans="1:4" s="212" customFormat="1" ht="14.25">
      <c r="A150" s="210">
        <v>146</v>
      </c>
      <c r="B150" s="210" t="s">
        <v>613</v>
      </c>
      <c r="C150" s="210" t="s">
        <v>618</v>
      </c>
      <c r="D150" s="211">
        <v>1500000</v>
      </c>
    </row>
    <row r="151" spans="1:4" s="212" customFormat="1" ht="14.25">
      <c r="A151" s="210">
        <v>147</v>
      </c>
      <c r="B151" s="210" t="s">
        <v>620</v>
      </c>
      <c r="C151" s="210" t="s">
        <v>618</v>
      </c>
      <c r="D151" s="211">
        <v>1900000</v>
      </c>
    </row>
    <row r="152" spans="1:4" s="212" customFormat="1" ht="14.25">
      <c r="A152" s="210">
        <v>148</v>
      </c>
      <c r="B152" s="210" t="s">
        <v>676</v>
      </c>
      <c r="C152" s="210" t="s">
        <v>618</v>
      </c>
      <c r="D152" s="211">
        <v>1750000</v>
      </c>
    </row>
    <row r="153" spans="1:4" s="212" customFormat="1" ht="14.25">
      <c r="A153" s="210">
        <v>149</v>
      </c>
      <c r="B153" s="210" t="s">
        <v>677</v>
      </c>
      <c r="C153" s="210" t="s">
        <v>618</v>
      </c>
      <c r="D153" s="211">
        <v>1750000</v>
      </c>
    </row>
    <row r="154" spans="1:4" s="212" customFormat="1" ht="14.25">
      <c r="A154" s="210">
        <v>150</v>
      </c>
      <c r="B154" s="210" t="s">
        <v>678</v>
      </c>
      <c r="C154" s="210" t="s">
        <v>618</v>
      </c>
      <c r="D154" s="211">
        <v>1750000</v>
      </c>
    </row>
    <row r="155" spans="1:4" s="212" customFormat="1" ht="14.25">
      <c r="A155" s="210">
        <v>151</v>
      </c>
      <c r="B155" s="210" t="s">
        <v>604</v>
      </c>
      <c r="C155" s="210" t="s">
        <v>618</v>
      </c>
      <c r="D155" s="211">
        <v>1900000</v>
      </c>
    </row>
    <row r="156" spans="1:4" s="212" customFormat="1" ht="14.25">
      <c r="A156" s="210">
        <v>152</v>
      </c>
      <c r="B156" s="210" t="s">
        <v>621</v>
      </c>
      <c r="C156" s="210" t="s">
        <v>618</v>
      </c>
      <c r="D156" s="211">
        <v>1900000</v>
      </c>
    </row>
    <row r="157" spans="1:4" s="212" customFormat="1" ht="14.25">
      <c r="A157" s="210">
        <v>153</v>
      </c>
      <c r="B157" s="210" t="s">
        <v>622</v>
      </c>
      <c r="C157" s="210" t="s">
        <v>618</v>
      </c>
      <c r="D157" s="211">
        <v>1900000</v>
      </c>
    </row>
    <row r="158" spans="1:4" s="212" customFormat="1" ht="14.25">
      <c r="A158" s="210">
        <v>154</v>
      </c>
      <c r="B158" s="210" t="s">
        <v>623</v>
      </c>
      <c r="C158" s="210" t="s">
        <v>618</v>
      </c>
      <c r="D158" s="211">
        <v>1900000</v>
      </c>
    </row>
    <row r="159" spans="1:4" s="212" customFormat="1" ht="14.25">
      <c r="A159" s="210">
        <v>155</v>
      </c>
      <c r="B159" s="210" t="s">
        <v>597</v>
      </c>
      <c r="C159" s="210" t="s">
        <v>618</v>
      </c>
      <c r="D159" s="211">
        <v>1900000</v>
      </c>
    </row>
    <row r="160" spans="1:4" s="212" customFormat="1" ht="14.25">
      <c r="A160" s="210">
        <v>156</v>
      </c>
      <c r="B160" s="210" t="s">
        <v>619</v>
      </c>
      <c r="C160" s="210" t="s">
        <v>618</v>
      </c>
      <c r="D160" s="211">
        <v>1900000</v>
      </c>
    </row>
    <row r="161" spans="1:7" s="212" customFormat="1" ht="14.25">
      <c r="A161" s="210">
        <v>157</v>
      </c>
      <c r="B161" s="210" t="s">
        <v>672</v>
      </c>
      <c r="C161" s="210" t="s">
        <v>618</v>
      </c>
      <c r="D161" s="211">
        <v>750000</v>
      </c>
    </row>
    <row r="162" spans="1:7" s="212" customFormat="1" ht="14.25">
      <c r="A162" s="210">
        <v>158</v>
      </c>
      <c r="B162" s="210" t="s">
        <v>679</v>
      </c>
      <c r="C162" s="210" t="s">
        <v>680</v>
      </c>
      <c r="D162" s="211">
        <v>1500000</v>
      </c>
    </row>
    <row r="163" spans="1:7" ht="14.25">
      <c r="A163" s="62"/>
      <c r="B163" s="64"/>
      <c r="C163" s="60" t="s">
        <v>681</v>
      </c>
      <c r="D163" s="61">
        <f>SUM(D93:D162)</f>
        <v>107500000</v>
      </c>
      <c r="E163" s="56"/>
      <c r="F163" s="56"/>
      <c r="G163" s="56"/>
    </row>
    <row r="164" spans="1:7" s="212" customFormat="1" ht="14.25">
      <c r="A164" s="210">
        <v>159</v>
      </c>
      <c r="B164" s="210" t="s">
        <v>597</v>
      </c>
      <c r="C164" s="210" t="s">
        <v>682</v>
      </c>
      <c r="D164" s="211">
        <v>1140000</v>
      </c>
    </row>
    <row r="165" spans="1:7" s="212" customFormat="1" ht="14.25">
      <c r="A165" s="210">
        <v>160</v>
      </c>
      <c r="B165" s="210" t="s">
        <v>683</v>
      </c>
      <c r="C165" s="210" t="s">
        <v>682</v>
      </c>
      <c r="D165" s="211">
        <v>1140000</v>
      </c>
    </row>
    <row r="166" spans="1:7" s="212" customFormat="1" ht="14.25">
      <c r="A166" s="210">
        <v>161</v>
      </c>
      <c r="B166" s="210" t="s">
        <v>684</v>
      </c>
      <c r="C166" s="210" t="s">
        <v>682</v>
      </c>
      <c r="D166" s="211">
        <v>1140000</v>
      </c>
    </row>
    <row r="167" spans="1:7" s="212" customFormat="1" ht="14.25">
      <c r="A167" s="210">
        <v>162</v>
      </c>
      <c r="B167" s="210" t="s">
        <v>670</v>
      </c>
      <c r="C167" s="210" t="s">
        <v>682</v>
      </c>
      <c r="D167" s="211">
        <v>1140000</v>
      </c>
    </row>
    <row r="168" spans="1:7" s="212" customFormat="1" ht="14.25">
      <c r="A168" s="210">
        <v>163</v>
      </c>
      <c r="B168" s="210" t="s">
        <v>604</v>
      </c>
      <c r="C168" s="210" t="s">
        <v>682</v>
      </c>
      <c r="D168" s="211">
        <v>1140000</v>
      </c>
    </row>
    <row r="169" spans="1:7" s="212" customFormat="1" ht="14.25">
      <c r="A169" s="210">
        <v>164</v>
      </c>
      <c r="B169" s="210" t="s">
        <v>528</v>
      </c>
      <c r="C169" s="210" t="s">
        <v>682</v>
      </c>
      <c r="D169" s="211">
        <v>1140000</v>
      </c>
    </row>
    <row r="170" spans="1:7" s="212" customFormat="1" ht="14.25">
      <c r="A170" s="210">
        <v>165</v>
      </c>
      <c r="B170" s="210" t="s">
        <v>597</v>
      </c>
      <c r="C170" s="210" t="s">
        <v>682</v>
      </c>
      <c r="D170" s="211">
        <v>127000</v>
      </c>
    </row>
    <row r="171" spans="1:7" s="212" customFormat="1" ht="14.25">
      <c r="A171" s="210">
        <v>166</v>
      </c>
      <c r="B171" s="210" t="s">
        <v>685</v>
      </c>
      <c r="C171" s="210" t="s">
        <v>682</v>
      </c>
      <c r="D171" s="211">
        <v>127000</v>
      </c>
    </row>
    <row r="172" spans="1:7" s="212" customFormat="1" ht="14.25">
      <c r="A172" s="210">
        <v>87</v>
      </c>
      <c r="B172" s="210" t="s">
        <v>672</v>
      </c>
      <c r="C172" s="210" t="s">
        <v>682</v>
      </c>
      <c r="D172" s="211">
        <v>2460000</v>
      </c>
    </row>
    <row r="173" spans="1:7" s="212" customFormat="1" ht="14.25">
      <c r="A173" s="210">
        <v>88</v>
      </c>
      <c r="B173" s="210" t="s">
        <v>620</v>
      </c>
      <c r="C173" s="210" t="s">
        <v>682</v>
      </c>
      <c r="D173" s="211">
        <v>1140000</v>
      </c>
    </row>
    <row r="174" spans="1:7" s="212" customFormat="1" ht="14.25">
      <c r="A174" s="210"/>
      <c r="B174" s="210" t="s">
        <v>597</v>
      </c>
      <c r="C174" s="210" t="s">
        <v>682</v>
      </c>
      <c r="D174" s="211">
        <v>127000</v>
      </c>
    </row>
    <row r="175" spans="1:7" s="212" customFormat="1" ht="14.25">
      <c r="A175" s="210"/>
      <c r="B175" s="210" t="s">
        <v>685</v>
      </c>
      <c r="C175" s="210" t="s">
        <v>682</v>
      </c>
      <c r="D175" s="211">
        <v>127000</v>
      </c>
    </row>
    <row r="176" spans="1:7" ht="14.25">
      <c r="A176" s="66"/>
      <c r="B176" s="67"/>
      <c r="C176" s="60" t="s">
        <v>686</v>
      </c>
      <c r="D176" s="68">
        <f>SUM(D164:D175)</f>
        <v>10948000</v>
      </c>
      <c r="E176" s="56"/>
      <c r="F176" s="56"/>
      <c r="G176" s="56"/>
    </row>
    <row r="177" spans="1:10" ht="15.75" thickBot="1">
      <c r="A177" s="69"/>
      <c r="B177" s="69"/>
      <c r="C177" s="70" t="s">
        <v>687</v>
      </c>
      <c r="D177" s="71">
        <f>D5+D20+D92+D163+D176</f>
        <v>214781000</v>
      </c>
      <c r="E177" s="56"/>
      <c r="F177" s="56"/>
      <c r="G177" s="56"/>
    </row>
    <row r="178" spans="1:10">
      <c r="E178" s="56"/>
      <c r="F178" s="56"/>
      <c r="G178" s="56"/>
    </row>
    <row r="179" spans="1:10">
      <c r="E179" s="56"/>
      <c r="F179" s="56"/>
      <c r="G179" s="56"/>
    </row>
    <row r="180" spans="1:10">
      <c r="E180" s="56"/>
      <c r="F180" s="56"/>
      <c r="G180" s="56"/>
      <c r="H180" s="63"/>
    </row>
    <row r="181" spans="1:10" ht="14.25" customHeight="1">
      <c r="A181" s="231" t="s">
        <v>688</v>
      </c>
      <c r="B181" s="231"/>
      <c r="C181" s="231"/>
      <c r="D181" s="231"/>
      <c r="E181" s="231"/>
      <c r="F181" s="231"/>
      <c r="G181" s="231"/>
      <c r="H181" s="231"/>
      <c r="I181" s="231"/>
      <c r="J181" s="1"/>
    </row>
    <row r="182" spans="1:10" ht="15" customHeight="1" thickBot="1">
      <c r="A182" s="232"/>
      <c r="B182" s="232"/>
      <c r="C182" s="232"/>
      <c r="D182" s="232"/>
      <c r="E182" s="232"/>
      <c r="F182" s="232"/>
      <c r="G182" s="232"/>
      <c r="H182" s="232"/>
      <c r="I182" s="232"/>
      <c r="J182" s="1"/>
    </row>
    <row r="183" spans="1:10">
      <c r="A183" s="72" t="s">
        <v>593</v>
      </c>
      <c r="B183" s="73" t="s">
        <v>594</v>
      </c>
      <c r="C183" s="73" t="s">
        <v>595</v>
      </c>
      <c r="D183" s="74" t="s">
        <v>596</v>
      </c>
      <c r="E183" s="56"/>
      <c r="F183" s="56"/>
      <c r="G183" s="56"/>
    </row>
    <row r="184" spans="1:10" s="212" customFormat="1" ht="14.25">
      <c r="A184" s="210">
        <v>1</v>
      </c>
      <c r="B184" s="210" t="s">
        <v>672</v>
      </c>
      <c r="C184" s="210" t="s">
        <v>689</v>
      </c>
      <c r="D184" s="211">
        <v>250000</v>
      </c>
    </row>
    <row r="185" spans="1:10" s="212" customFormat="1" ht="14.25">
      <c r="A185" s="210">
        <v>2</v>
      </c>
      <c r="B185" s="210" t="s">
        <v>620</v>
      </c>
      <c r="C185" s="210" t="s">
        <v>689</v>
      </c>
      <c r="D185" s="211">
        <v>100000</v>
      </c>
    </row>
    <row r="186" spans="1:10" s="212" customFormat="1" ht="14.25">
      <c r="A186" s="210">
        <v>3</v>
      </c>
      <c r="B186" s="210" t="s">
        <v>625</v>
      </c>
      <c r="C186" s="210" t="s">
        <v>689</v>
      </c>
      <c r="D186" s="211">
        <v>500000</v>
      </c>
    </row>
    <row r="187" spans="1:10" s="212" customFormat="1" ht="14.25">
      <c r="A187" s="210">
        <v>4</v>
      </c>
      <c r="B187" s="210" t="s">
        <v>654</v>
      </c>
      <c r="C187" s="210" t="s">
        <v>689</v>
      </c>
      <c r="D187" s="211">
        <v>100000</v>
      </c>
    </row>
    <row r="188" spans="1:10" s="212" customFormat="1" ht="14.25">
      <c r="A188" s="210">
        <v>5</v>
      </c>
      <c r="B188" s="210" t="s">
        <v>619</v>
      </c>
      <c r="C188" s="210" t="s">
        <v>689</v>
      </c>
      <c r="D188" s="211">
        <v>100000</v>
      </c>
    </row>
    <row r="189" spans="1:10" s="212" customFormat="1" ht="14.25">
      <c r="A189" s="210">
        <v>6</v>
      </c>
      <c r="B189" s="210" t="s">
        <v>597</v>
      </c>
      <c r="C189" s="210" t="s">
        <v>689</v>
      </c>
      <c r="D189" s="211">
        <v>80000</v>
      </c>
    </row>
    <row r="190" spans="1:10" s="212" customFormat="1" ht="14.25">
      <c r="A190" s="210">
        <v>7</v>
      </c>
      <c r="B190" s="210" t="s">
        <v>652</v>
      </c>
      <c r="C190" s="210" t="s">
        <v>689</v>
      </c>
      <c r="D190" s="211">
        <v>100000</v>
      </c>
    </row>
    <row r="191" spans="1:10" s="212" customFormat="1" ht="14.25">
      <c r="A191" s="210">
        <v>8</v>
      </c>
      <c r="B191" s="210" t="s">
        <v>636</v>
      </c>
      <c r="C191" s="210" t="s">
        <v>689</v>
      </c>
      <c r="D191" s="211">
        <v>80000</v>
      </c>
    </row>
    <row r="192" spans="1:10" s="212" customFormat="1" ht="14.25">
      <c r="A192" s="210">
        <v>9</v>
      </c>
      <c r="B192" s="210" t="s">
        <v>660</v>
      </c>
      <c r="C192" s="210" t="s">
        <v>689</v>
      </c>
      <c r="D192" s="211">
        <v>100000</v>
      </c>
    </row>
    <row r="193" spans="1:7">
      <c r="A193" s="75"/>
      <c r="B193" s="77" t="s">
        <v>690</v>
      </c>
      <c r="C193" s="76"/>
      <c r="D193" s="78">
        <f>SUM(D184:D192)</f>
        <v>1410000</v>
      </c>
      <c r="E193" s="56"/>
      <c r="F193" s="56"/>
      <c r="G193" s="56"/>
    </row>
    <row r="194" spans="1:7" s="212" customFormat="1" ht="14.25">
      <c r="A194" s="210">
        <v>10</v>
      </c>
      <c r="B194" s="210" t="s">
        <v>667</v>
      </c>
      <c r="C194" s="210" t="s">
        <v>691</v>
      </c>
      <c r="D194" s="211">
        <v>800000</v>
      </c>
    </row>
    <row r="195" spans="1:7" s="212" customFormat="1" ht="14.25">
      <c r="A195" s="210">
        <v>11</v>
      </c>
      <c r="B195" s="210" t="s">
        <v>657</v>
      </c>
      <c r="C195" s="210" t="s">
        <v>691</v>
      </c>
      <c r="D195" s="211">
        <v>800000</v>
      </c>
    </row>
    <row r="196" spans="1:7" s="212" customFormat="1" ht="14.25">
      <c r="A196" s="210">
        <v>12</v>
      </c>
      <c r="B196" s="210" t="s">
        <v>663</v>
      </c>
      <c r="C196" s="210" t="s">
        <v>691</v>
      </c>
      <c r="D196" s="211">
        <v>800000</v>
      </c>
    </row>
    <row r="197" spans="1:7" s="212" customFormat="1" ht="14.25">
      <c r="A197" s="210">
        <v>13</v>
      </c>
      <c r="B197" s="210" t="s">
        <v>658</v>
      </c>
      <c r="C197" s="210" t="s">
        <v>692</v>
      </c>
      <c r="D197" s="211">
        <v>800000</v>
      </c>
    </row>
    <row r="198" spans="1:7" s="212" customFormat="1" ht="14.25">
      <c r="A198" s="210">
        <v>14</v>
      </c>
      <c r="B198" s="210" t="s">
        <v>641</v>
      </c>
      <c r="C198" s="210" t="s">
        <v>692</v>
      </c>
      <c r="D198" s="211">
        <v>800000</v>
      </c>
    </row>
    <row r="199" spans="1:7" s="212" customFormat="1" ht="14.25">
      <c r="A199" s="210">
        <v>15</v>
      </c>
      <c r="B199" s="210" t="s">
        <v>653</v>
      </c>
      <c r="C199" s="210" t="s">
        <v>692</v>
      </c>
      <c r="D199" s="211">
        <v>800000</v>
      </c>
    </row>
    <row r="200" spans="1:7" s="212" customFormat="1" ht="14.25">
      <c r="A200" s="210">
        <v>16</v>
      </c>
      <c r="B200" s="210" t="s">
        <v>666</v>
      </c>
      <c r="C200" s="210" t="s">
        <v>692</v>
      </c>
      <c r="D200" s="211">
        <v>800000</v>
      </c>
    </row>
    <row r="201" spans="1:7" s="212" customFormat="1" ht="14.25">
      <c r="A201" s="210">
        <v>17</v>
      </c>
      <c r="B201" s="210" t="s">
        <v>621</v>
      </c>
      <c r="C201" s="210" t="s">
        <v>692</v>
      </c>
      <c r="D201" s="211">
        <v>800000</v>
      </c>
    </row>
    <row r="202" spans="1:7" s="212" customFormat="1" ht="14.25">
      <c r="A202" s="210">
        <v>18</v>
      </c>
      <c r="B202" s="210" t="s">
        <v>637</v>
      </c>
      <c r="C202" s="210" t="s">
        <v>692</v>
      </c>
      <c r="D202" s="211">
        <v>800000</v>
      </c>
    </row>
    <row r="203" spans="1:7" s="212" customFormat="1" ht="14.25">
      <c r="A203" s="210">
        <v>19</v>
      </c>
      <c r="B203" s="210" t="s">
        <v>625</v>
      </c>
      <c r="C203" s="210" t="s">
        <v>692</v>
      </c>
      <c r="D203" s="211">
        <v>800000</v>
      </c>
    </row>
    <row r="204" spans="1:7" s="212" customFormat="1" ht="14.25">
      <c r="A204" s="210">
        <v>20</v>
      </c>
      <c r="B204" s="210" t="s">
        <v>664</v>
      </c>
      <c r="C204" s="210" t="s">
        <v>692</v>
      </c>
      <c r="D204" s="211">
        <v>800000</v>
      </c>
    </row>
    <row r="205" spans="1:7" s="212" customFormat="1" ht="14.25">
      <c r="A205" s="210">
        <v>21</v>
      </c>
      <c r="B205" s="210" t="s">
        <v>633</v>
      </c>
      <c r="C205" s="210" t="s">
        <v>692</v>
      </c>
      <c r="D205" s="211">
        <v>800000</v>
      </c>
    </row>
    <row r="206" spans="1:7" s="212" customFormat="1" ht="14.25">
      <c r="A206" s="210">
        <v>22</v>
      </c>
      <c r="B206" s="210" t="s">
        <v>628</v>
      </c>
      <c r="C206" s="210" t="s">
        <v>692</v>
      </c>
      <c r="D206" s="211">
        <v>800000</v>
      </c>
    </row>
    <row r="207" spans="1:7" s="212" customFormat="1" ht="14.25">
      <c r="A207" s="210">
        <v>23</v>
      </c>
      <c r="B207" s="210" t="s">
        <v>662</v>
      </c>
      <c r="C207" s="210" t="s">
        <v>692</v>
      </c>
      <c r="D207" s="211">
        <v>400000</v>
      </c>
    </row>
    <row r="208" spans="1:7" s="212" customFormat="1" ht="14.25">
      <c r="A208" s="210">
        <v>24</v>
      </c>
      <c r="B208" s="210" t="s">
        <v>654</v>
      </c>
      <c r="C208" s="210" t="s">
        <v>692</v>
      </c>
      <c r="D208" s="211">
        <v>400000</v>
      </c>
    </row>
    <row r="209" spans="1:7" s="212" customFormat="1" ht="14.25">
      <c r="A209" s="210">
        <v>25</v>
      </c>
      <c r="B209" s="210" t="s">
        <v>617</v>
      </c>
      <c r="C209" s="210" t="s">
        <v>692</v>
      </c>
      <c r="D209" s="211">
        <v>400000</v>
      </c>
    </row>
    <row r="210" spans="1:7" s="212" customFormat="1" ht="14.25">
      <c r="A210" s="210">
        <v>26</v>
      </c>
      <c r="B210" s="210" t="s">
        <v>638</v>
      </c>
      <c r="C210" s="210" t="s">
        <v>692</v>
      </c>
      <c r="D210" s="211">
        <v>400000</v>
      </c>
    </row>
    <row r="211" spans="1:7" s="212" customFormat="1" ht="14.25">
      <c r="A211" s="210">
        <v>27</v>
      </c>
      <c r="B211" s="210" t="s">
        <v>647</v>
      </c>
      <c r="C211" s="210" t="s">
        <v>692</v>
      </c>
      <c r="D211" s="211">
        <v>400000</v>
      </c>
    </row>
    <row r="212" spans="1:7">
      <c r="A212" s="75"/>
      <c r="B212" s="77" t="s">
        <v>693</v>
      </c>
      <c r="C212" s="79"/>
      <c r="D212" s="78">
        <f>SUM(D194:D211)</f>
        <v>12400000</v>
      </c>
      <c r="E212" s="56"/>
      <c r="F212" s="56"/>
      <c r="G212" s="56"/>
    </row>
    <row r="213" spans="1:7" s="212" customFormat="1" ht="14.25">
      <c r="A213" s="210">
        <v>28</v>
      </c>
      <c r="B213" s="210" t="s">
        <v>625</v>
      </c>
      <c r="C213" s="210" t="s">
        <v>694</v>
      </c>
      <c r="D213" s="211">
        <v>160000</v>
      </c>
    </row>
    <row r="214" spans="1:7">
      <c r="A214" s="75"/>
      <c r="B214" s="77" t="s">
        <v>695</v>
      </c>
      <c r="C214" s="79"/>
      <c r="D214" s="78">
        <v>160000</v>
      </c>
      <c r="E214" s="56"/>
      <c r="F214" s="56"/>
      <c r="G214" s="56"/>
    </row>
    <row r="215" spans="1:7" s="212" customFormat="1" ht="14.25">
      <c r="A215" s="210">
        <v>29</v>
      </c>
      <c r="B215" s="210" t="s">
        <v>685</v>
      </c>
      <c r="C215" s="210" t="s">
        <v>694</v>
      </c>
      <c r="D215" s="211">
        <v>2000000</v>
      </c>
    </row>
    <row r="216" spans="1:7" ht="13.5" thickBot="1">
      <c r="A216" s="81"/>
      <c r="B216" s="82" t="s">
        <v>696</v>
      </c>
      <c r="C216" s="83"/>
      <c r="D216" s="78">
        <v>2000000</v>
      </c>
      <c r="E216" s="56"/>
      <c r="F216" s="56"/>
      <c r="G216" s="56"/>
    </row>
    <row r="217" spans="1:7" ht="14.25">
      <c r="A217" s="1"/>
      <c r="B217" s="84" t="s">
        <v>697</v>
      </c>
      <c r="C217" s="1"/>
      <c r="D217" s="85">
        <f>D193+D212+D214+D216</f>
        <v>15970000</v>
      </c>
      <c r="E217" s="56"/>
      <c r="F217" s="56"/>
      <c r="G217" s="56"/>
    </row>
    <row r="218" spans="1:7">
      <c r="E218" s="56"/>
      <c r="F218" s="56"/>
      <c r="G218" s="56"/>
    </row>
    <row r="219" spans="1:7">
      <c r="D219" s="63">
        <f>D217+D177</f>
        <v>230751000</v>
      </c>
      <c r="E219" s="56"/>
      <c r="F219" s="56"/>
      <c r="G219" s="56"/>
    </row>
    <row r="220" spans="1:7">
      <c r="E220" s="56"/>
      <c r="F220" s="56"/>
      <c r="G220" s="56"/>
    </row>
    <row r="221" spans="1:7" ht="20.25">
      <c r="B221" s="163" t="s">
        <v>262</v>
      </c>
      <c r="D221" s="163" t="s">
        <v>758</v>
      </c>
      <c r="E221" s="56"/>
      <c r="F221" s="56"/>
      <c r="G221" s="56"/>
    </row>
    <row r="222" spans="1:7" ht="32.25">
      <c r="B222" s="226" t="s">
        <v>759</v>
      </c>
      <c r="C222" s="227"/>
      <c r="D222" s="80">
        <v>6679000</v>
      </c>
      <c r="E222" s="183" t="s">
        <v>1113</v>
      </c>
      <c r="G222" s="56"/>
    </row>
    <row r="223" spans="1:7" ht="32.25">
      <c r="B223" s="226" t="s">
        <v>760</v>
      </c>
      <c r="C223" s="227"/>
      <c r="D223" s="80">
        <v>15000000</v>
      </c>
      <c r="E223" s="183" t="s">
        <v>1110</v>
      </c>
      <c r="F223" s="183"/>
      <c r="G223" s="56"/>
    </row>
    <row r="224" spans="1:7" ht="48">
      <c r="B224" s="226" t="s">
        <v>761</v>
      </c>
      <c r="C224" s="227"/>
      <c r="D224" s="80">
        <v>45000000</v>
      </c>
      <c r="E224" s="183" t="s">
        <v>1111</v>
      </c>
      <c r="F224" s="56"/>
      <c r="G224" s="56"/>
    </row>
    <row r="225" spans="2:7" ht="20.25">
      <c r="B225" s="226" t="s">
        <v>762</v>
      </c>
      <c r="C225" s="227"/>
      <c r="D225" s="80">
        <v>3292000</v>
      </c>
      <c r="E225" s="183" t="s">
        <v>1112</v>
      </c>
      <c r="F225" s="56"/>
      <c r="G225" s="56"/>
    </row>
    <row r="226" spans="2:7" ht="20.25">
      <c r="B226" s="228" t="s">
        <v>763</v>
      </c>
      <c r="C226" s="229"/>
      <c r="D226" s="164">
        <f>SUM(D222:D225)</f>
        <v>69971000</v>
      </c>
      <c r="E226" s="56"/>
      <c r="F226" s="56"/>
      <c r="G226" s="56"/>
    </row>
    <row r="227" spans="2:7">
      <c r="E227" s="56"/>
      <c r="F227" s="56"/>
      <c r="G227" s="56"/>
    </row>
    <row r="228" spans="2:7">
      <c r="E228" s="56"/>
      <c r="F228" s="56"/>
      <c r="G228" s="56"/>
    </row>
    <row r="229" spans="2:7">
      <c r="E229" s="56"/>
      <c r="F229" s="56"/>
      <c r="G229" s="56"/>
    </row>
    <row r="230" spans="2:7">
      <c r="E230" s="56"/>
      <c r="F230" s="56"/>
      <c r="G230" s="56"/>
    </row>
    <row r="231" spans="2:7">
      <c r="E231" s="56"/>
      <c r="F231" s="56"/>
      <c r="G231" s="56"/>
    </row>
    <row r="232" spans="2:7">
      <c r="E232" s="56"/>
      <c r="F232" s="56"/>
      <c r="G232" s="56"/>
    </row>
    <row r="233" spans="2:7">
      <c r="E233" s="56"/>
      <c r="F233" s="56"/>
      <c r="G233" s="56"/>
    </row>
    <row r="234" spans="2:7">
      <c r="E234" s="56"/>
      <c r="F234" s="56"/>
      <c r="G234" s="56"/>
    </row>
    <row r="235" spans="2:7">
      <c r="E235" s="56"/>
      <c r="F235" s="56"/>
      <c r="G235" s="56"/>
    </row>
    <row r="236" spans="2:7">
      <c r="E236" s="56"/>
      <c r="F236" s="56"/>
      <c r="G236" s="56"/>
    </row>
    <row r="237" spans="2:7">
      <c r="E237" s="56"/>
      <c r="F237" s="56"/>
      <c r="G237" s="56"/>
    </row>
    <row r="238" spans="2:7">
      <c r="E238" s="56"/>
      <c r="F238" s="56"/>
      <c r="G238" s="56"/>
    </row>
    <row r="239" spans="2:7">
      <c r="E239" s="56"/>
      <c r="F239" s="56"/>
      <c r="G239" s="56"/>
    </row>
    <row r="240" spans="2:7">
      <c r="E240" s="56"/>
      <c r="F240" s="56"/>
      <c r="G240" s="56"/>
    </row>
    <row r="241" spans="5:7">
      <c r="E241" s="56"/>
      <c r="F241" s="56"/>
      <c r="G241" s="56"/>
    </row>
    <row r="242" spans="5:7">
      <c r="E242" s="56"/>
      <c r="F242" s="56"/>
      <c r="G242" s="56"/>
    </row>
    <row r="243" spans="5:7">
      <c r="E243" s="56"/>
      <c r="F243" s="56"/>
      <c r="G243" s="56"/>
    </row>
    <row r="244" spans="5:7">
      <c r="E244" s="56"/>
      <c r="F244" s="56"/>
      <c r="G244" s="56"/>
    </row>
    <row r="245" spans="5:7">
      <c r="E245" s="56"/>
      <c r="F245" s="56"/>
      <c r="G245" s="56"/>
    </row>
    <row r="246" spans="5:7">
      <c r="E246" s="56"/>
      <c r="F246" s="56"/>
      <c r="G246" s="56"/>
    </row>
    <row r="247" spans="5:7">
      <c r="E247" s="56"/>
      <c r="F247" s="56"/>
      <c r="G247" s="56"/>
    </row>
    <row r="248" spans="5:7">
      <c r="E248" s="56"/>
      <c r="F248" s="56"/>
      <c r="G248" s="56"/>
    </row>
    <row r="249" spans="5:7">
      <c r="E249" s="56"/>
      <c r="F249" s="56"/>
      <c r="G249" s="56"/>
    </row>
    <row r="250" spans="5:7">
      <c r="E250" s="56"/>
      <c r="F250" s="56"/>
      <c r="G250" s="56"/>
    </row>
    <row r="251" spans="5:7">
      <c r="E251" s="56"/>
      <c r="F251" s="56"/>
      <c r="G251" s="56"/>
    </row>
    <row r="252" spans="5:7">
      <c r="E252" s="56"/>
      <c r="F252" s="56"/>
      <c r="G252" s="56"/>
    </row>
    <row r="253" spans="5:7">
      <c r="E253" s="56"/>
      <c r="F253" s="56"/>
      <c r="G253" s="56"/>
    </row>
    <row r="254" spans="5:7">
      <c r="E254" s="56"/>
      <c r="F254" s="56"/>
      <c r="G254" s="56"/>
    </row>
    <row r="255" spans="5:7">
      <c r="E255" s="56"/>
      <c r="F255" s="56"/>
      <c r="G255" s="56"/>
    </row>
    <row r="256" spans="5:7">
      <c r="E256" s="56"/>
      <c r="F256" s="56"/>
      <c r="G256" s="56"/>
    </row>
    <row r="257" spans="5:7">
      <c r="E257" s="56"/>
      <c r="F257" s="56"/>
      <c r="G257" s="56"/>
    </row>
    <row r="258" spans="5:7">
      <c r="E258" s="56"/>
      <c r="F258" s="56"/>
      <c r="G258" s="56"/>
    </row>
    <row r="259" spans="5:7">
      <c r="E259" s="56"/>
      <c r="F259" s="56"/>
      <c r="G259" s="56"/>
    </row>
    <row r="260" spans="5:7">
      <c r="E260" s="56"/>
      <c r="F260" s="56"/>
      <c r="G260" s="56"/>
    </row>
    <row r="261" spans="5:7">
      <c r="E261" s="56"/>
      <c r="F261" s="56"/>
      <c r="G261" s="56"/>
    </row>
    <row r="262" spans="5:7">
      <c r="E262" s="56"/>
      <c r="F262" s="56"/>
      <c r="G262" s="56"/>
    </row>
    <row r="263" spans="5:7">
      <c r="E263" s="56"/>
      <c r="F263" s="56"/>
      <c r="G263" s="56"/>
    </row>
    <row r="264" spans="5:7">
      <c r="E264" s="56"/>
      <c r="F264" s="56"/>
      <c r="G264" s="56"/>
    </row>
    <row r="265" spans="5:7">
      <c r="E265" s="56"/>
      <c r="F265" s="56"/>
      <c r="G265" s="56"/>
    </row>
    <row r="266" spans="5:7">
      <c r="E266" s="56"/>
      <c r="F266" s="56"/>
      <c r="G266" s="56"/>
    </row>
    <row r="267" spans="5:7">
      <c r="E267" s="56"/>
      <c r="F267" s="56"/>
      <c r="G267" s="56"/>
    </row>
    <row r="268" spans="5:7">
      <c r="E268" s="56"/>
      <c r="F268" s="56"/>
      <c r="G268" s="56"/>
    </row>
    <row r="269" spans="5:7">
      <c r="E269" s="56"/>
      <c r="F269" s="56"/>
      <c r="G269" s="56"/>
    </row>
    <row r="270" spans="5:7">
      <c r="E270" s="56"/>
      <c r="F270" s="56"/>
      <c r="G270" s="56"/>
    </row>
    <row r="271" spans="5:7">
      <c r="E271" s="56"/>
      <c r="F271" s="56"/>
      <c r="G271" s="56"/>
    </row>
    <row r="272" spans="5:7">
      <c r="E272" s="56"/>
      <c r="F272" s="56"/>
      <c r="G272" s="56"/>
    </row>
    <row r="273" spans="5:7">
      <c r="E273" s="56"/>
      <c r="F273" s="56"/>
      <c r="G273" s="56"/>
    </row>
    <row r="274" spans="5:7">
      <c r="E274" s="56"/>
      <c r="F274" s="56"/>
      <c r="G274" s="56"/>
    </row>
    <row r="275" spans="5:7">
      <c r="E275" s="56"/>
      <c r="F275" s="56"/>
      <c r="G275" s="56"/>
    </row>
    <row r="276" spans="5:7">
      <c r="E276" s="56"/>
      <c r="F276" s="56"/>
      <c r="G276" s="56"/>
    </row>
    <row r="277" spans="5:7">
      <c r="E277" s="56"/>
      <c r="F277" s="56"/>
      <c r="G277" s="56"/>
    </row>
    <row r="278" spans="5:7">
      <c r="E278" s="56"/>
      <c r="F278" s="56"/>
      <c r="G278" s="56"/>
    </row>
    <row r="279" spans="5:7">
      <c r="E279" s="56"/>
      <c r="F279" s="56"/>
      <c r="G279" s="56"/>
    </row>
    <row r="280" spans="5:7">
      <c r="E280" s="56"/>
      <c r="F280" s="56"/>
      <c r="G280" s="56"/>
    </row>
    <row r="281" spans="5:7">
      <c r="E281" s="56"/>
      <c r="F281" s="56"/>
      <c r="G281" s="56"/>
    </row>
    <row r="282" spans="5:7">
      <c r="E282" s="56"/>
      <c r="F282" s="56"/>
      <c r="G282" s="56"/>
    </row>
    <row r="283" spans="5:7">
      <c r="E283" s="56"/>
      <c r="F283" s="56"/>
      <c r="G283" s="56"/>
    </row>
    <row r="284" spans="5:7">
      <c r="E284" s="56"/>
      <c r="F284" s="56"/>
      <c r="G284" s="56"/>
    </row>
    <row r="285" spans="5:7">
      <c r="E285" s="56"/>
      <c r="F285" s="56"/>
      <c r="G285" s="56"/>
    </row>
    <row r="286" spans="5:7">
      <c r="E286" s="56"/>
      <c r="F286" s="56"/>
      <c r="G286" s="56"/>
    </row>
    <row r="287" spans="5:7">
      <c r="E287" s="56"/>
      <c r="F287" s="56"/>
      <c r="G287" s="56"/>
    </row>
    <row r="288" spans="5:7">
      <c r="E288" s="56"/>
      <c r="F288" s="56"/>
      <c r="G288" s="56"/>
    </row>
    <row r="289" spans="5:7">
      <c r="E289" s="56"/>
      <c r="F289" s="56"/>
      <c r="G289" s="56"/>
    </row>
    <row r="290" spans="5:7">
      <c r="E290" s="56"/>
      <c r="F290" s="56"/>
      <c r="G290" s="56"/>
    </row>
    <row r="291" spans="5:7">
      <c r="E291" s="56"/>
      <c r="F291" s="56"/>
      <c r="G291" s="56"/>
    </row>
    <row r="292" spans="5:7">
      <c r="E292" s="56"/>
      <c r="F292" s="56"/>
      <c r="G292" s="56"/>
    </row>
    <row r="293" spans="5:7">
      <c r="E293" s="56"/>
      <c r="F293" s="56"/>
      <c r="G293" s="56"/>
    </row>
    <row r="294" spans="5:7">
      <c r="E294" s="56"/>
      <c r="F294" s="56"/>
      <c r="G294" s="56"/>
    </row>
    <row r="295" spans="5:7">
      <c r="E295" s="56"/>
      <c r="F295" s="56"/>
      <c r="G295" s="56"/>
    </row>
    <row r="296" spans="5:7">
      <c r="E296" s="56"/>
      <c r="F296" s="56"/>
      <c r="G296" s="56"/>
    </row>
    <row r="297" spans="5:7">
      <c r="E297" s="56"/>
      <c r="F297" s="56"/>
      <c r="G297" s="56"/>
    </row>
    <row r="298" spans="5:7">
      <c r="E298" s="56"/>
      <c r="F298" s="56"/>
      <c r="G298" s="56"/>
    </row>
    <row r="299" spans="5:7">
      <c r="E299" s="56"/>
      <c r="F299" s="56"/>
      <c r="G299" s="56"/>
    </row>
    <row r="300" spans="5:7">
      <c r="E300" s="56"/>
      <c r="F300" s="56"/>
      <c r="G300" s="56"/>
    </row>
    <row r="301" spans="5:7">
      <c r="E301" s="56"/>
      <c r="F301" s="56"/>
      <c r="G301" s="56"/>
    </row>
    <row r="302" spans="5:7">
      <c r="E302" s="56"/>
      <c r="F302" s="56"/>
      <c r="G302" s="56"/>
    </row>
    <row r="303" spans="5:7">
      <c r="E303" s="56"/>
      <c r="F303" s="56"/>
      <c r="G303" s="56"/>
    </row>
    <row r="304" spans="5:7">
      <c r="E304" s="56"/>
      <c r="F304" s="56"/>
      <c r="G304" s="56"/>
    </row>
    <row r="305" spans="5:7">
      <c r="E305" s="56"/>
      <c r="F305" s="56"/>
      <c r="G305" s="56"/>
    </row>
    <row r="306" spans="5:7">
      <c r="E306" s="56"/>
      <c r="F306" s="56"/>
      <c r="G306" s="56"/>
    </row>
    <row r="307" spans="5:7">
      <c r="E307" s="56"/>
      <c r="F307" s="56"/>
      <c r="G307" s="56"/>
    </row>
    <row r="308" spans="5:7">
      <c r="E308" s="56"/>
      <c r="F308" s="56"/>
      <c r="G308" s="56"/>
    </row>
    <row r="309" spans="5:7">
      <c r="E309" s="56"/>
      <c r="F309" s="56"/>
      <c r="G309" s="56"/>
    </row>
    <row r="310" spans="5:7">
      <c r="E310" s="56"/>
      <c r="F310" s="56"/>
      <c r="G310" s="56"/>
    </row>
    <row r="311" spans="5:7">
      <c r="E311" s="56"/>
      <c r="F311" s="56"/>
      <c r="G311" s="56"/>
    </row>
    <row r="312" spans="5:7">
      <c r="E312" s="56"/>
      <c r="F312" s="56"/>
      <c r="G312" s="56"/>
    </row>
    <row r="313" spans="5:7">
      <c r="E313" s="56"/>
      <c r="F313" s="56"/>
      <c r="G313" s="56"/>
    </row>
    <row r="314" spans="5:7">
      <c r="E314" s="56"/>
      <c r="F314" s="56"/>
      <c r="G314" s="56"/>
    </row>
    <row r="315" spans="5:7">
      <c r="E315" s="56"/>
      <c r="F315" s="56"/>
      <c r="G315" s="56"/>
    </row>
    <row r="316" spans="5:7">
      <c r="E316" s="56"/>
      <c r="F316" s="56"/>
      <c r="G316" s="56"/>
    </row>
    <row r="317" spans="5:7">
      <c r="E317" s="56"/>
      <c r="F317" s="56"/>
      <c r="G317" s="56"/>
    </row>
    <row r="318" spans="5:7">
      <c r="E318" s="56"/>
      <c r="F318" s="56"/>
      <c r="G318" s="56"/>
    </row>
    <row r="319" spans="5:7">
      <c r="E319" s="56"/>
      <c r="F319" s="56"/>
      <c r="G319" s="56"/>
    </row>
    <row r="320" spans="5:7">
      <c r="E320" s="56"/>
      <c r="F320" s="56"/>
      <c r="G320" s="56"/>
    </row>
    <row r="321" spans="5:7">
      <c r="E321" s="56"/>
      <c r="F321" s="56"/>
      <c r="G321" s="56"/>
    </row>
    <row r="322" spans="5:7">
      <c r="E322" s="56"/>
      <c r="F322" s="56"/>
      <c r="G322" s="56"/>
    </row>
    <row r="323" spans="5:7">
      <c r="E323" s="56"/>
      <c r="F323" s="56"/>
      <c r="G323" s="56"/>
    </row>
    <row r="324" spans="5:7">
      <c r="E324" s="56"/>
      <c r="F324" s="56"/>
      <c r="G324" s="56"/>
    </row>
    <row r="325" spans="5:7">
      <c r="E325" s="56"/>
      <c r="F325" s="56"/>
      <c r="G325" s="56"/>
    </row>
    <row r="326" spans="5:7">
      <c r="E326" s="56"/>
      <c r="F326" s="56"/>
      <c r="G326" s="56"/>
    </row>
    <row r="327" spans="5:7">
      <c r="E327" s="56"/>
      <c r="F327" s="56"/>
      <c r="G327" s="56"/>
    </row>
    <row r="328" spans="5:7">
      <c r="E328" s="56"/>
      <c r="F328" s="56"/>
      <c r="G328" s="56"/>
    </row>
    <row r="329" spans="5:7">
      <c r="E329" s="56"/>
      <c r="F329" s="56"/>
      <c r="G329" s="56"/>
    </row>
    <row r="330" spans="5:7">
      <c r="E330" s="56"/>
      <c r="F330" s="56"/>
      <c r="G330" s="56"/>
    </row>
    <row r="331" spans="5:7">
      <c r="E331" s="56"/>
      <c r="F331" s="56"/>
      <c r="G331" s="56"/>
    </row>
    <row r="332" spans="5:7">
      <c r="E332" s="56"/>
      <c r="F332" s="56"/>
      <c r="G332" s="56"/>
    </row>
    <row r="333" spans="5:7">
      <c r="E333" s="56"/>
      <c r="F333" s="56"/>
      <c r="G333" s="56"/>
    </row>
    <row r="334" spans="5:7">
      <c r="E334" s="56"/>
      <c r="F334" s="56"/>
      <c r="G334" s="56"/>
    </row>
    <row r="335" spans="5:7">
      <c r="E335" s="56"/>
      <c r="F335" s="56"/>
      <c r="G335" s="56"/>
    </row>
    <row r="336" spans="5:7">
      <c r="E336" s="56"/>
      <c r="F336" s="56"/>
      <c r="G336" s="56"/>
    </row>
    <row r="337" spans="5:7">
      <c r="E337" s="56"/>
      <c r="F337" s="56"/>
      <c r="G337" s="56"/>
    </row>
    <row r="338" spans="5:7">
      <c r="E338" s="56"/>
      <c r="F338" s="56"/>
      <c r="G338" s="56"/>
    </row>
    <row r="339" spans="5:7">
      <c r="E339" s="56"/>
      <c r="F339" s="56"/>
      <c r="G339" s="56"/>
    </row>
    <row r="340" spans="5:7">
      <c r="E340" s="56"/>
      <c r="F340" s="56"/>
      <c r="G340" s="56"/>
    </row>
    <row r="341" spans="5:7">
      <c r="E341" s="56"/>
      <c r="F341" s="56"/>
      <c r="G341" s="56"/>
    </row>
    <row r="342" spans="5:7">
      <c r="E342" s="56"/>
      <c r="F342" s="56"/>
      <c r="G342" s="56"/>
    </row>
    <row r="343" spans="5:7">
      <c r="E343" s="56"/>
      <c r="F343" s="56"/>
      <c r="G343" s="56"/>
    </row>
    <row r="344" spans="5:7">
      <c r="E344" s="56"/>
      <c r="F344" s="56"/>
      <c r="G344" s="56"/>
    </row>
    <row r="345" spans="5:7">
      <c r="E345" s="56"/>
      <c r="F345" s="56"/>
      <c r="G345" s="56"/>
    </row>
    <row r="346" spans="5:7">
      <c r="E346" s="56"/>
      <c r="F346" s="56"/>
      <c r="G346" s="56"/>
    </row>
    <row r="347" spans="5:7">
      <c r="E347" s="56"/>
      <c r="F347" s="56"/>
      <c r="G347" s="56"/>
    </row>
    <row r="348" spans="5:7">
      <c r="E348" s="56"/>
      <c r="F348" s="56"/>
      <c r="G348" s="56"/>
    </row>
    <row r="349" spans="5:7">
      <c r="E349" s="56"/>
      <c r="F349" s="56"/>
      <c r="G349" s="56"/>
    </row>
    <row r="350" spans="5:7">
      <c r="E350" s="56"/>
      <c r="F350" s="56"/>
      <c r="G350" s="56"/>
    </row>
    <row r="351" spans="5:7">
      <c r="E351" s="56"/>
      <c r="F351" s="56"/>
      <c r="G351" s="56"/>
    </row>
    <row r="352" spans="5:7">
      <c r="E352" s="56"/>
      <c r="F352" s="56"/>
      <c r="G352" s="56"/>
    </row>
    <row r="353" spans="5:7">
      <c r="E353" s="56"/>
      <c r="F353" s="56"/>
      <c r="G353" s="56"/>
    </row>
    <row r="354" spans="5:7">
      <c r="E354" s="56"/>
      <c r="F354" s="56"/>
      <c r="G354" s="56"/>
    </row>
    <row r="355" spans="5:7">
      <c r="E355" s="56"/>
      <c r="F355" s="56"/>
      <c r="G355" s="56"/>
    </row>
    <row r="356" spans="5:7">
      <c r="E356" s="56"/>
      <c r="F356" s="56"/>
      <c r="G356" s="56"/>
    </row>
    <row r="357" spans="5:7">
      <c r="E357" s="56"/>
      <c r="F357" s="56"/>
      <c r="G357" s="56"/>
    </row>
    <row r="358" spans="5:7">
      <c r="E358" s="56"/>
      <c r="F358" s="56"/>
      <c r="G358" s="56"/>
    </row>
    <row r="359" spans="5:7">
      <c r="E359" s="56"/>
      <c r="F359" s="56"/>
      <c r="G359" s="56"/>
    </row>
    <row r="360" spans="5:7">
      <c r="E360" s="56"/>
      <c r="F360" s="56"/>
      <c r="G360" s="56"/>
    </row>
    <row r="361" spans="5:7">
      <c r="E361" s="56"/>
      <c r="F361" s="56"/>
      <c r="G361" s="56"/>
    </row>
    <row r="362" spans="5:7">
      <c r="E362" s="56"/>
      <c r="F362" s="56"/>
      <c r="G362" s="56"/>
    </row>
    <row r="363" spans="5:7">
      <c r="E363" s="56"/>
      <c r="F363" s="56"/>
      <c r="G363" s="56"/>
    </row>
    <row r="364" spans="5:7">
      <c r="E364" s="56"/>
      <c r="F364" s="56"/>
      <c r="G364" s="56"/>
    </row>
    <row r="365" spans="5:7">
      <c r="E365" s="56"/>
      <c r="F365" s="56"/>
      <c r="G365" s="56"/>
    </row>
    <row r="366" spans="5:7">
      <c r="E366" s="56"/>
      <c r="F366" s="56"/>
      <c r="G366" s="56"/>
    </row>
    <row r="367" spans="5:7">
      <c r="E367" s="56"/>
      <c r="F367" s="56"/>
      <c r="G367" s="56"/>
    </row>
    <row r="368" spans="5:7">
      <c r="E368" s="56"/>
      <c r="F368" s="56"/>
      <c r="G368" s="56"/>
    </row>
    <row r="369" spans="5:7">
      <c r="E369" s="56"/>
      <c r="F369" s="56"/>
      <c r="G369" s="56"/>
    </row>
    <row r="370" spans="5:7">
      <c r="E370" s="56"/>
      <c r="F370" s="56"/>
      <c r="G370" s="56"/>
    </row>
    <row r="371" spans="5:7">
      <c r="E371" s="56"/>
      <c r="F371" s="56"/>
      <c r="G371" s="56"/>
    </row>
    <row r="372" spans="5:7">
      <c r="E372" s="56"/>
      <c r="F372" s="56"/>
      <c r="G372" s="56"/>
    </row>
    <row r="373" spans="5:7">
      <c r="E373" s="56"/>
      <c r="F373" s="56"/>
      <c r="G373" s="56"/>
    </row>
    <row r="374" spans="5:7">
      <c r="E374" s="56"/>
      <c r="F374" s="56"/>
      <c r="G374" s="56"/>
    </row>
    <row r="375" spans="5:7">
      <c r="E375" s="56"/>
      <c r="F375" s="56"/>
      <c r="G375" s="56"/>
    </row>
    <row r="376" spans="5:7">
      <c r="E376" s="56"/>
      <c r="F376" s="56"/>
      <c r="G376" s="56"/>
    </row>
    <row r="377" spans="5:7">
      <c r="E377" s="56"/>
      <c r="F377" s="56"/>
      <c r="G377" s="56"/>
    </row>
    <row r="378" spans="5:7">
      <c r="E378" s="56"/>
      <c r="F378" s="56"/>
      <c r="G378" s="56"/>
    </row>
    <row r="379" spans="5:7">
      <c r="E379" s="56"/>
      <c r="F379" s="56"/>
      <c r="G379" s="56"/>
    </row>
    <row r="380" spans="5:7">
      <c r="E380" s="56"/>
      <c r="F380" s="56"/>
      <c r="G380" s="56"/>
    </row>
    <row r="381" spans="5:7">
      <c r="E381" s="56"/>
      <c r="F381" s="56"/>
      <c r="G381" s="56"/>
    </row>
    <row r="382" spans="5:7">
      <c r="E382" s="56"/>
      <c r="F382" s="56"/>
      <c r="G382" s="56"/>
    </row>
    <row r="383" spans="5:7">
      <c r="E383" s="56"/>
      <c r="F383" s="56"/>
      <c r="G383" s="56"/>
    </row>
    <row r="384" spans="5:7">
      <c r="E384" s="56"/>
      <c r="F384" s="56"/>
      <c r="G384" s="56"/>
    </row>
    <row r="385" spans="5:7">
      <c r="E385" s="56"/>
      <c r="F385" s="56"/>
      <c r="G385" s="56"/>
    </row>
    <row r="386" spans="5:7">
      <c r="E386" s="56"/>
      <c r="F386" s="56"/>
      <c r="G386" s="56"/>
    </row>
    <row r="387" spans="5:7">
      <c r="E387" s="56"/>
      <c r="F387" s="56"/>
      <c r="G387" s="56"/>
    </row>
    <row r="388" spans="5:7">
      <c r="E388" s="56"/>
      <c r="F388" s="56"/>
      <c r="G388" s="56"/>
    </row>
    <row r="389" spans="5:7">
      <c r="E389" s="56"/>
      <c r="F389" s="56"/>
      <c r="G389" s="56"/>
    </row>
    <row r="390" spans="5:7">
      <c r="E390" s="56"/>
      <c r="F390" s="56"/>
      <c r="G390" s="56"/>
    </row>
    <row r="391" spans="5:7">
      <c r="E391" s="56"/>
      <c r="F391" s="56"/>
      <c r="G391" s="56"/>
    </row>
    <row r="392" spans="5:7">
      <c r="E392" s="56"/>
      <c r="F392" s="56"/>
      <c r="G392" s="56"/>
    </row>
    <row r="393" spans="5:7">
      <c r="E393" s="56"/>
      <c r="F393" s="56"/>
      <c r="G393" s="56"/>
    </row>
    <row r="394" spans="5:7">
      <c r="E394" s="56"/>
      <c r="F394" s="56"/>
      <c r="G394" s="56"/>
    </row>
    <row r="395" spans="5:7">
      <c r="E395" s="56"/>
      <c r="F395" s="56"/>
      <c r="G395" s="56"/>
    </row>
    <row r="396" spans="5:7">
      <c r="E396" s="56"/>
      <c r="F396" s="56"/>
      <c r="G396" s="56"/>
    </row>
    <row r="397" spans="5:7">
      <c r="E397" s="56"/>
      <c r="F397" s="56"/>
      <c r="G397" s="56"/>
    </row>
    <row r="398" spans="5:7">
      <c r="E398" s="56"/>
      <c r="F398" s="56"/>
      <c r="G398" s="56"/>
    </row>
    <row r="399" spans="5:7">
      <c r="E399" s="56"/>
      <c r="F399" s="56"/>
      <c r="G399" s="56"/>
    </row>
    <row r="400" spans="5:7">
      <c r="E400" s="56"/>
      <c r="F400" s="56"/>
      <c r="G400" s="56"/>
    </row>
    <row r="401" spans="5:7">
      <c r="E401" s="56"/>
      <c r="F401" s="56"/>
      <c r="G401" s="56"/>
    </row>
    <row r="402" spans="5:7">
      <c r="E402" s="56"/>
      <c r="F402" s="56"/>
      <c r="G402" s="56"/>
    </row>
    <row r="403" spans="5:7">
      <c r="E403" s="56"/>
      <c r="F403" s="56"/>
      <c r="G403" s="56"/>
    </row>
    <row r="404" spans="5:7">
      <c r="E404" s="56"/>
      <c r="F404" s="56"/>
      <c r="G404" s="56"/>
    </row>
    <row r="405" spans="5:7">
      <c r="E405" s="56"/>
      <c r="F405" s="56"/>
      <c r="G405" s="56"/>
    </row>
    <row r="406" spans="5:7">
      <c r="E406" s="56"/>
      <c r="F406" s="56"/>
      <c r="G406" s="56"/>
    </row>
    <row r="407" spans="5:7">
      <c r="E407" s="56"/>
      <c r="F407" s="56"/>
      <c r="G407" s="56"/>
    </row>
    <row r="408" spans="5:7">
      <c r="E408" s="56"/>
      <c r="F408" s="56"/>
      <c r="G408" s="56"/>
    </row>
    <row r="409" spans="5:7">
      <c r="E409" s="56"/>
      <c r="F409" s="56"/>
      <c r="G409" s="56"/>
    </row>
    <row r="410" spans="5:7">
      <c r="E410" s="56"/>
      <c r="F410" s="56"/>
      <c r="G410" s="56"/>
    </row>
    <row r="411" spans="5:7">
      <c r="E411" s="56"/>
      <c r="F411" s="56"/>
      <c r="G411" s="56"/>
    </row>
    <row r="412" spans="5:7">
      <c r="E412" s="56"/>
      <c r="F412" s="56"/>
      <c r="G412" s="56"/>
    </row>
    <row r="413" spans="5:7">
      <c r="E413" s="56"/>
      <c r="F413" s="56"/>
      <c r="G413" s="56"/>
    </row>
    <row r="414" spans="5:7">
      <c r="E414" s="56"/>
      <c r="F414" s="56"/>
      <c r="G414" s="56"/>
    </row>
    <row r="415" spans="5:7">
      <c r="E415" s="56"/>
      <c r="F415" s="56"/>
      <c r="G415" s="56"/>
    </row>
    <row r="416" spans="5:7">
      <c r="E416" s="56"/>
      <c r="F416" s="56"/>
      <c r="G416" s="56"/>
    </row>
    <row r="417" spans="5:7">
      <c r="E417" s="56"/>
      <c r="F417" s="56"/>
      <c r="G417" s="56"/>
    </row>
    <row r="418" spans="5:7">
      <c r="E418" s="56"/>
      <c r="F418" s="56"/>
      <c r="G418" s="56"/>
    </row>
    <row r="419" spans="5:7">
      <c r="E419" s="56"/>
      <c r="F419" s="56"/>
      <c r="G419" s="56"/>
    </row>
    <row r="420" spans="5:7">
      <c r="E420" s="56"/>
      <c r="F420" s="56"/>
      <c r="G420" s="56"/>
    </row>
    <row r="421" spans="5:7">
      <c r="E421" s="56"/>
      <c r="F421" s="56"/>
      <c r="G421" s="56"/>
    </row>
    <row r="422" spans="5:7">
      <c r="E422" s="56"/>
      <c r="F422" s="56"/>
      <c r="G422" s="56"/>
    </row>
    <row r="423" spans="5:7">
      <c r="E423" s="56"/>
      <c r="F423" s="56"/>
      <c r="G423" s="56"/>
    </row>
    <row r="424" spans="5:7">
      <c r="E424" s="56"/>
      <c r="F424" s="56"/>
      <c r="G424" s="56"/>
    </row>
    <row r="425" spans="5:7">
      <c r="E425" s="56"/>
      <c r="F425" s="56"/>
      <c r="G425" s="56"/>
    </row>
    <row r="426" spans="5:7">
      <c r="E426" s="56"/>
      <c r="F426" s="56"/>
      <c r="G426" s="56"/>
    </row>
    <row r="427" spans="5:7">
      <c r="E427" s="56"/>
      <c r="F427" s="56"/>
      <c r="G427" s="56"/>
    </row>
    <row r="428" spans="5:7">
      <c r="E428" s="56"/>
      <c r="F428" s="56"/>
      <c r="G428" s="56"/>
    </row>
    <row r="429" spans="5:7">
      <c r="E429" s="56"/>
      <c r="F429" s="56"/>
      <c r="G429" s="56"/>
    </row>
    <row r="430" spans="5:7">
      <c r="E430" s="56"/>
      <c r="F430" s="56"/>
      <c r="G430" s="56"/>
    </row>
    <row r="431" spans="5:7">
      <c r="E431" s="56"/>
      <c r="F431" s="56"/>
      <c r="G431" s="56"/>
    </row>
    <row r="432" spans="5:7">
      <c r="E432" s="56"/>
      <c r="F432" s="56"/>
      <c r="G432" s="56"/>
    </row>
    <row r="433" spans="5:7">
      <c r="E433" s="56"/>
      <c r="F433" s="56"/>
      <c r="G433" s="56"/>
    </row>
    <row r="434" spans="5:7">
      <c r="E434" s="56"/>
      <c r="F434" s="56"/>
      <c r="G434" s="56"/>
    </row>
    <row r="435" spans="5:7">
      <c r="E435" s="56"/>
      <c r="F435" s="56"/>
      <c r="G435" s="56"/>
    </row>
    <row r="436" spans="5:7">
      <c r="E436" s="56"/>
      <c r="F436" s="56"/>
      <c r="G436" s="56"/>
    </row>
    <row r="437" spans="5:7">
      <c r="E437" s="56"/>
      <c r="F437" s="56"/>
      <c r="G437" s="56"/>
    </row>
    <row r="438" spans="5:7">
      <c r="E438" s="56"/>
      <c r="F438" s="56"/>
      <c r="G438" s="56"/>
    </row>
    <row r="439" spans="5:7">
      <c r="E439" s="56"/>
      <c r="F439" s="56"/>
      <c r="G439" s="56"/>
    </row>
    <row r="440" spans="5:7">
      <c r="E440" s="56"/>
      <c r="F440" s="56"/>
      <c r="G440" s="56"/>
    </row>
    <row r="441" spans="5:7">
      <c r="E441" s="56"/>
      <c r="F441" s="56"/>
      <c r="G441" s="56"/>
    </row>
    <row r="442" spans="5:7">
      <c r="E442" s="56"/>
      <c r="F442" s="56"/>
      <c r="G442" s="56"/>
    </row>
    <row r="443" spans="5:7">
      <c r="E443" s="56"/>
      <c r="F443" s="56"/>
      <c r="G443" s="56"/>
    </row>
    <row r="444" spans="5:7">
      <c r="E444" s="56"/>
      <c r="F444" s="56"/>
      <c r="G444" s="56"/>
    </row>
    <row r="445" spans="5:7">
      <c r="E445" s="56"/>
      <c r="F445" s="56"/>
      <c r="G445" s="56"/>
    </row>
    <row r="446" spans="5:7">
      <c r="E446" s="56"/>
      <c r="F446" s="56"/>
      <c r="G446" s="56"/>
    </row>
    <row r="447" spans="5:7">
      <c r="E447" s="56"/>
      <c r="F447" s="56"/>
      <c r="G447" s="56"/>
    </row>
    <row r="448" spans="5:7">
      <c r="E448" s="56"/>
      <c r="F448" s="56"/>
      <c r="G448" s="56"/>
    </row>
    <row r="449" spans="5:7">
      <c r="E449" s="56"/>
      <c r="F449" s="56"/>
      <c r="G449" s="56"/>
    </row>
    <row r="450" spans="5:7">
      <c r="E450" s="56"/>
      <c r="F450" s="56"/>
      <c r="G450" s="56"/>
    </row>
    <row r="451" spans="5:7">
      <c r="E451" s="56"/>
      <c r="F451" s="56"/>
      <c r="G451" s="56"/>
    </row>
    <row r="452" spans="5:7">
      <c r="E452" s="56"/>
      <c r="F452" s="56"/>
      <c r="G452" s="56"/>
    </row>
    <row r="453" spans="5:7">
      <c r="E453" s="56"/>
      <c r="F453" s="56"/>
      <c r="G453" s="56"/>
    </row>
    <row r="454" spans="5:7">
      <c r="E454" s="56"/>
      <c r="F454" s="56"/>
      <c r="G454" s="56"/>
    </row>
    <row r="455" spans="5:7">
      <c r="E455" s="56"/>
      <c r="F455" s="56"/>
      <c r="G455" s="56"/>
    </row>
    <row r="456" spans="5:7">
      <c r="E456" s="56"/>
      <c r="F456" s="56"/>
      <c r="G456" s="56"/>
    </row>
    <row r="457" spans="5:7">
      <c r="E457" s="56"/>
      <c r="F457" s="56"/>
      <c r="G457" s="56"/>
    </row>
    <row r="458" spans="5:7">
      <c r="E458" s="56"/>
      <c r="F458" s="56"/>
      <c r="G458" s="56"/>
    </row>
    <row r="459" spans="5:7">
      <c r="E459" s="56"/>
      <c r="F459" s="56"/>
      <c r="G459" s="56"/>
    </row>
    <row r="460" spans="5:7">
      <c r="E460" s="56"/>
      <c r="F460" s="56"/>
      <c r="G460" s="56"/>
    </row>
    <row r="461" spans="5:7">
      <c r="E461" s="56"/>
      <c r="F461" s="56"/>
      <c r="G461" s="56"/>
    </row>
    <row r="462" spans="5:7">
      <c r="E462" s="56"/>
      <c r="F462" s="56"/>
      <c r="G462" s="56"/>
    </row>
    <row r="463" spans="5:7">
      <c r="E463" s="56"/>
      <c r="F463" s="56"/>
      <c r="G463" s="56"/>
    </row>
    <row r="464" spans="5:7">
      <c r="E464" s="56"/>
      <c r="F464" s="56"/>
      <c r="G464" s="56"/>
    </row>
    <row r="465" spans="5:7">
      <c r="E465" s="56"/>
      <c r="F465" s="56"/>
      <c r="G465" s="56"/>
    </row>
    <row r="466" spans="5:7">
      <c r="E466" s="56"/>
      <c r="F466" s="56"/>
      <c r="G466" s="56"/>
    </row>
    <row r="467" spans="5:7">
      <c r="E467" s="56"/>
      <c r="F467" s="56"/>
      <c r="G467" s="56"/>
    </row>
    <row r="468" spans="5:7">
      <c r="E468" s="56"/>
      <c r="F468" s="56"/>
      <c r="G468" s="56"/>
    </row>
    <row r="469" spans="5:7">
      <c r="E469" s="56"/>
      <c r="F469" s="56"/>
      <c r="G469" s="56"/>
    </row>
    <row r="470" spans="5:7">
      <c r="E470" s="56"/>
      <c r="F470" s="56"/>
      <c r="G470" s="56"/>
    </row>
    <row r="471" spans="5:7">
      <c r="E471" s="56"/>
      <c r="F471" s="56"/>
      <c r="G471" s="56"/>
    </row>
    <row r="472" spans="5:7">
      <c r="E472" s="56"/>
      <c r="F472" s="56"/>
      <c r="G472" s="56"/>
    </row>
    <row r="473" spans="5:7">
      <c r="E473" s="56"/>
      <c r="F473" s="56"/>
      <c r="G473" s="56"/>
    </row>
    <row r="474" spans="5:7">
      <c r="E474" s="56"/>
      <c r="F474" s="56"/>
      <c r="G474" s="56"/>
    </row>
    <row r="475" spans="5:7">
      <c r="E475" s="56"/>
      <c r="F475" s="56"/>
      <c r="G475" s="56"/>
    </row>
    <row r="476" spans="5:7">
      <c r="E476" s="56"/>
      <c r="F476" s="56"/>
      <c r="G476" s="56"/>
    </row>
    <row r="477" spans="5:7">
      <c r="E477" s="56"/>
      <c r="F477" s="56"/>
      <c r="G477" s="56"/>
    </row>
    <row r="478" spans="5:7">
      <c r="E478" s="56"/>
      <c r="F478" s="56"/>
      <c r="G478" s="56"/>
    </row>
    <row r="479" spans="5:7">
      <c r="E479" s="56"/>
      <c r="F479" s="56"/>
      <c r="G479" s="56"/>
    </row>
    <row r="480" spans="5:7">
      <c r="E480" s="56"/>
      <c r="F480" s="56"/>
      <c r="G480" s="56"/>
    </row>
    <row r="481" spans="5:7">
      <c r="E481" s="56"/>
      <c r="F481" s="56"/>
      <c r="G481" s="56"/>
    </row>
  </sheetData>
  <mergeCells count="10">
    <mergeCell ref="B224:C224"/>
    <mergeCell ref="B225:C225"/>
    <mergeCell ref="B226:C226"/>
    <mergeCell ref="K1:K2"/>
    <mergeCell ref="B222:C222"/>
    <mergeCell ref="B223:C223"/>
    <mergeCell ref="A1:D2"/>
    <mergeCell ref="A181:D182"/>
    <mergeCell ref="E181:H182"/>
    <mergeCell ref="I181:I182"/>
  </mergeCells>
  <pageMargins left="0.70866141732283472" right="0.70866141732283472" top="0.74803149606299213" bottom="0.74803149606299213" header="0.31496062992125984" footer="0.31496062992125984"/>
  <pageSetup paperSize="9" scale="57" fitToHeight="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rightToLeft="1" workbookViewId="0">
      <selection activeCell="A13" sqref="A13"/>
    </sheetView>
  </sheetViews>
  <sheetFormatPr defaultRowHeight="15"/>
  <cols>
    <col min="1" max="1" width="23.25" style="166" customWidth="1"/>
    <col min="2" max="2" width="12.625" style="165" customWidth="1"/>
    <col min="3" max="3" width="13.375" style="165" customWidth="1"/>
    <col min="4" max="4" width="11.875" style="165" bestFit="1" customWidth="1"/>
    <col min="5" max="16384" width="9" style="165"/>
  </cols>
  <sheetData>
    <row r="1" spans="1:5" ht="15" customHeight="1">
      <c r="A1" s="233" t="s">
        <v>770</v>
      </c>
      <c r="B1" s="233"/>
      <c r="C1" s="233"/>
      <c r="D1" s="233"/>
      <c r="E1" s="233"/>
    </row>
    <row r="2" spans="1:5" ht="15" customHeight="1">
      <c r="A2" s="233"/>
      <c r="B2" s="233"/>
      <c r="C2" s="233"/>
      <c r="D2" s="233"/>
      <c r="E2" s="233"/>
    </row>
    <row r="3" spans="1:5" s="166" customFormat="1">
      <c r="A3" s="169"/>
      <c r="B3" s="169" t="s">
        <v>769</v>
      </c>
      <c r="C3" s="169" t="s">
        <v>768</v>
      </c>
      <c r="D3" s="166" t="s">
        <v>261</v>
      </c>
    </row>
    <row r="4" spans="1:5">
      <c r="A4" s="169" t="s">
        <v>767</v>
      </c>
      <c r="B4" s="168">
        <v>15013422</v>
      </c>
      <c r="C4" s="168">
        <f>D4-B4</f>
        <v>34986578</v>
      </c>
      <c r="D4" s="168">
        <f>50000000</f>
        <v>50000000</v>
      </c>
    </row>
    <row r="5" spans="1:5">
      <c r="A5" s="169" t="s">
        <v>766</v>
      </c>
      <c r="B5" s="168">
        <v>34986578</v>
      </c>
      <c r="C5" s="168">
        <f>D5-B5</f>
        <v>15013422</v>
      </c>
      <c r="D5" s="168">
        <f>50000000</f>
        <v>50000000</v>
      </c>
    </row>
    <row r="6" spans="1:5">
      <c r="A6" s="169" t="s">
        <v>765</v>
      </c>
      <c r="B6" s="168">
        <v>0</v>
      </c>
      <c r="C6" s="168">
        <f>D6-B6</f>
        <v>50000000</v>
      </c>
      <c r="D6" s="168">
        <f>50000000</f>
        <v>50000000</v>
      </c>
    </row>
    <row r="7" spans="1:5">
      <c r="A7" s="169" t="s">
        <v>771</v>
      </c>
      <c r="B7" s="168">
        <v>50000000</v>
      </c>
      <c r="C7" s="168">
        <f>D7-B7</f>
        <v>0</v>
      </c>
      <c r="D7" s="168">
        <f>50000000</f>
        <v>50000000</v>
      </c>
    </row>
    <row r="8" spans="1:5">
      <c r="A8" s="169" t="s">
        <v>764</v>
      </c>
      <c r="B8" s="168">
        <v>0</v>
      </c>
      <c r="C8" s="168">
        <f>D8-B8</f>
        <v>50000000</v>
      </c>
      <c r="D8" s="168">
        <f>50000000</f>
        <v>50000000</v>
      </c>
    </row>
    <row r="9" spans="1:5">
      <c r="C9" s="165" t="s">
        <v>261</v>
      </c>
      <c r="D9" s="167">
        <f>SUM(D4:D8)</f>
        <v>250000000</v>
      </c>
    </row>
    <row r="12" spans="1:5">
      <c r="A12" s="166" t="s">
        <v>772</v>
      </c>
    </row>
  </sheetData>
  <mergeCells count="1">
    <mergeCell ref="A1:E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9"/>
  <sheetViews>
    <sheetView rightToLeft="1" workbookViewId="0">
      <selection activeCell="B10" sqref="B10"/>
    </sheetView>
  </sheetViews>
  <sheetFormatPr defaultRowHeight="14.25"/>
  <sheetData>
    <row r="2" spans="2:2">
      <c r="B2" t="s">
        <v>779</v>
      </c>
    </row>
    <row r="3" spans="2:2" ht="15">
      <c r="B3" s="170" t="s">
        <v>773</v>
      </c>
    </row>
    <row r="4" spans="2:2" ht="15">
      <c r="B4" s="170" t="s">
        <v>774</v>
      </c>
    </row>
    <row r="5" spans="2:2" ht="15">
      <c r="B5" s="170" t="s">
        <v>775</v>
      </c>
    </row>
    <row r="6" spans="2:2" ht="15">
      <c r="B6" s="170" t="s">
        <v>776</v>
      </c>
    </row>
    <row r="7" spans="2:2" ht="15">
      <c r="B7" s="170" t="s">
        <v>777</v>
      </c>
    </row>
    <row r="8" spans="2:2" ht="15">
      <c r="B8" s="170" t="s">
        <v>778</v>
      </c>
    </row>
    <row r="9" spans="2:2" ht="15">
      <c r="B9" s="170" t="s">
        <v>780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528"/>
  <sheetViews>
    <sheetView rightToLeft="1" workbookViewId="0">
      <pane xSplit="1" ySplit="3" topLeftCell="B4" activePane="bottomRight" state="frozen"/>
      <selection pane="topRight" activeCell="B1" sqref="B1"/>
      <selection pane="bottomLeft" activeCell="A2" sqref="A2"/>
      <selection pane="bottomRight" activeCell="A4" sqref="A4"/>
    </sheetView>
  </sheetViews>
  <sheetFormatPr defaultRowHeight="14.25"/>
  <cols>
    <col min="1" max="1" width="55.25" bestFit="1" customWidth="1"/>
    <col min="2" max="2" width="18" style="2" bestFit="1" customWidth="1"/>
  </cols>
  <sheetData>
    <row r="1" spans="1:2">
      <c r="A1" s="234" t="s">
        <v>481</v>
      </c>
      <c r="B1" s="234"/>
    </row>
    <row r="2" spans="1:2">
      <c r="A2" s="234"/>
      <c r="B2" s="234"/>
    </row>
    <row r="3" spans="1:2">
      <c r="A3" s="17" t="s">
        <v>23</v>
      </c>
      <c r="B3" s="19" t="s">
        <v>246</v>
      </c>
    </row>
    <row r="4" spans="1:2">
      <c r="A4" s="20" t="s">
        <v>148</v>
      </c>
      <c r="B4" s="21">
        <v>31238.595459999997</v>
      </c>
    </row>
    <row r="5" spans="1:2">
      <c r="A5" s="20" t="s">
        <v>107</v>
      </c>
      <c r="B5" s="21">
        <v>24904.82</v>
      </c>
    </row>
    <row r="6" spans="1:2">
      <c r="A6" s="20" t="s">
        <v>84</v>
      </c>
      <c r="B6" s="21">
        <v>20888.091</v>
      </c>
    </row>
    <row r="7" spans="1:2">
      <c r="A7" s="20" t="s">
        <v>174</v>
      </c>
      <c r="B7" s="21">
        <v>17643</v>
      </c>
    </row>
    <row r="8" spans="1:2">
      <c r="A8" s="20" t="s">
        <v>229</v>
      </c>
      <c r="B8" s="21">
        <v>9680</v>
      </c>
    </row>
    <row r="9" spans="1:2">
      <c r="A9" s="20" t="s">
        <v>230</v>
      </c>
      <c r="B9" s="21">
        <v>8200</v>
      </c>
    </row>
    <row r="10" spans="1:2">
      <c r="A10" s="20" t="s">
        <v>201</v>
      </c>
      <c r="B10" s="21">
        <v>7391.5903599999992</v>
      </c>
    </row>
    <row r="11" spans="1:2">
      <c r="A11" s="20" t="s">
        <v>204</v>
      </c>
      <c r="B11" s="21">
        <v>6167.5808000000006</v>
      </c>
    </row>
    <row r="12" spans="1:2">
      <c r="A12" s="20" t="s">
        <v>136</v>
      </c>
      <c r="B12" s="21">
        <v>5873.1111500000006</v>
      </c>
    </row>
    <row r="13" spans="1:2">
      <c r="A13" s="20" t="s">
        <v>134</v>
      </c>
      <c r="B13" s="21">
        <v>5618.3346300000003</v>
      </c>
    </row>
    <row r="14" spans="1:2">
      <c r="A14" s="20" t="s">
        <v>209</v>
      </c>
      <c r="B14" s="21">
        <v>3588.6219199999996</v>
      </c>
    </row>
    <row r="15" spans="1:2">
      <c r="A15" s="20" t="s">
        <v>110</v>
      </c>
      <c r="B15" s="21">
        <v>2400</v>
      </c>
    </row>
    <row r="16" spans="1:2">
      <c r="A16" s="20" t="s">
        <v>189</v>
      </c>
      <c r="B16" s="21">
        <v>2123.3715000000002</v>
      </c>
    </row>
    <row r="17" spans="1:2">
      <c r="A17" s="20" t="s">
        <v>64</v>
      </c>
      <c r="B17" s="21">
        <v>2005.44</v>
      </c>
    </row>
    <row r="18" spans="1:2">
      <c r="A18" s="20" t="s">
        <v>43</v>
      </c>
      <c r="B18" s="21">
        <v>2000</v>
      </c>
    </row>
    <row r="19" spans="1:2">
      <c r="A19" s="20" t="s">
        <v>78</v>
      </c>
      <c r="B19" s="21">
        <v>1500</v>
      </c>
    </row>
    <row r="20" spans="1:2">
      <c r="A20" s="20" t="s">
        <v>176</v>
      </c>
      <c r="B20" s="21">
        <v>1407.4283999999998</v>
      </c>
    </row>
    <row r="21" spans="1:2">
      <c r="A21" s="20" t="s">
        <v>149</v>
      </c>
      <c r="B21" s="21">
        <v>1262.0754999999999</v>
      </c>
    </row>
    <row r="22" spans="1:2">
      <c r="A22" s="20" t="s">
        <v>87</v>
      </c>
      <c r="B22" s="21">
        <v>1066.07059</v>
      </c>
    </row>
    <row r="23" spans="1:2">
      <c r="A23" s="20" t="s">
        <v>181</v>
      </c>
      <c r="B23" s="21">
        <v>1000</v>
      </c>
    </row>
    <row r="24" spans="1:2">
      <c r="A24" s="20" t="s">
        <v>81</v>
      </c>
      <c r="B24" s="21">
        <v>1000</v>
      </c>
    </row>
    <row r="25" spans="1:2">
      <c r="A25" s="20" t="s">
        <v>187</v>
      </c>
      <c r="B25" s="21">
        <v>999.85</v>
      </c>
    </row>
    <row r="26" spans="1:2">
      <c r="A26" s="20" t="s">
        <v>164</v>
      </c>
      <c r="B26" s="21">
        <v>999.84500000000003</v>
      </c>
    </row>
    <row r="27" spans="1:2">
      <c r="A27" s="20" t="s">
        <v>202</v>
      </c>
      <c r="B27" s="21">
        <v>510.18490000000003</v>
      </c>
    </row>
    <row r="28" spans="1:2">
      <c r="A28" s="20" t="s">
        <v>82</v>
      </c>
      <c r="B28" s="21">
        <v>503.39390999999995</v>
      </c>
    </row>
    <row r="29" spans="1:2">
      <c r="A29" s="20" t="s">
        <v>186</v>
      </c>
      <c r="B29" s="21">
        <v>500</v>
      </c>
    </row>
    <row r="30" spans="1:2">
      <c r="A30" s="20" t="s">
        <v>224</v>
      </c>
      <c r="B30" s="21">
        <v>400</v>
      </c>
    </row>
    <row r="31" spans="1:2">
      <c r="A31" s="20" t="s">
        <v>62</v>
      </c>
      <c r="B31" s="21">
        <v>331.82516999999996</v>
      </c>
    </row>
    <row r="32" spans="1:2">
      <c r="A32" s="20" t="s">
        <v>92</v>
      </c>
      <c r="B32" s="21">
        <v>325.10957999999999</v>
      </c>
    </row>
    <row r="33" spans="1:2">
      <c r="A33" s="20" t="s">
        <v>102</v>
      </c>
      <c r="B33" s="21">
        <v>257.68643999999995</v>
      </c>
    </row>
    <row r="34" spans="1:2">
      <c r="A34" s="20" t="s">
        <v>117</v>
      </c>
      <c r="B34" s="21">
        <v>200</v>
      </c>
    </row>
    <row r="35" spans="1:2">
      <c r="A35" s="20" t="s">
        <v>180</v>
      </c>
      <c r="B35" s="21">
        <v>196.50699999999998</v>
      </c>
    </row>
    <row r="36" spans="1:2">
      <c r="A36" s="20" t="s">
        <v>88</v>
      </c>
      <c r="B36" s="21">
        <v>191.08804000000001</v>
      </c>
    </row>
    <row r="37" spans="1:2">
      <c r="A37" s="20" t="s">
        <v>103</v>
      </c>
      <c r="B37" s="21">
        <v>134.95777000000001</v>
      </c>
    </row>
    <row r="38" spans="1:2">
      <c r="A38" s="20" t="s">
        <v>141</v>
      </c>
      <c r="B38" s="21">
        <v>96.641999999999996</v>
      </c>
    </row>
    <row r="39" spans="1:2">
      <c r="A39" s="20" t="s">
        <v>203</v>
      </c>
      <c r="B39" s="21">
        <v>77.413850000000011</v>
      </c>
    </row>
    <row r="40" spans="1:2">
      <c r="A40" s="20" t="s">
        <v>144</v>
      </c>
      <c r="B40" s="21">
        <v>69</v>
      </c>
    </row>
    <row r="41" spans="1:2">
      <c r="A41" s="20" t="s">
        <v>63</v>
      </c>
      <c r="B41" s="21">
        <v>66.36930000000001</v>
      </c>
    </row>
    <row r="42" spans="1:2">
      <c r="A42" s="20" t="s">
        <v>200</v>
      </c>
      <c r="B42" s="21">
        <v>49.014099999999999</v>
      </c>
    </row>
    <row r="43" spans="1:2">
      <c r="A43" s="20" t="s">
        <v>132</v>
      </c>
      <c r="B43" s="21">
        <v>44.734700000000004</v>
      </c>
    </row>
    <row r="44" spans="1:2">
      <c r="A44" s="20" t="s">
        <v>70</v>
      </c>
      <c r="B44" s="21">
        <v>3.22</v>
      </c>
    </row>
    <row r="46" spans="1:2" ht="15" thickBot="1">
      <c r="B46" s="9">
        <f>SUM(B4:B45)</f>
        <v>162914.97307000004</v>
      </c>
    </row>
    <row r="47" spans="1:2" ht="15" thickTop="1"/>
    <row r="48" spans="1:2" ht="15" thickBot="1">
      <c r="A48" s="235" t="s">
        <v>1076</v>
      </c>
      <c r="B48" s="235"/>
    </row>
    <row r="49" spans="1:2">
      <c r="A49" s="178" t="s">
        <v>480</v>
      </c>
      <c r="B49" s="172" t="s">
        <v>708</v>
      </c>
    </row>
    <row r="50" spans="1:2">
      <c r="A50" s="179" t="s">
        <v>781</v>
      </c>
      <c r="B50" s="176">
        <v>64339091</v>
      </c>
    </row>
    <row r="51" spans="1:2">
      <c r="A51" s="179" t="s">
        <v>782</v>
      </c>
      <c r="B51" s="176">
        <v>2989110</v>
      </c>
    </row>
    <row r="52" spans="1:2">
      <c r="A52" s="179" t="s">
        <v>783</v>
      </c>
      <c r="B52" s="176">
        <v>2884001.15</v>
      </c>
    </row>
    <row r="53" spans="1:2">
      <c r="A53" s="179" t="s">
        <v>784</v>
      </c>
      <c r="B53" s="176">
        <v>1859970</v>
      </c>
    </row>
    <row r="54" spans="1:2">
      <c r="A54" s="179" t="s">
        <v>271</v>
      </c>
      <c r="B54" s="176">
        <v>1558487.37</v>
      </c>
    </row>
    <row r="55" spans="1:2">
      <c r="A55" s="179" t="s">
        <v>785</v>
      </c>
      <c r="B55" s="176">
        <v>1500000</v>
      </c>
    </row>
    <row r="56" spans="1:2">
      <c r="A56" s="179" t="s">
        <v>786</v>
      </c>
      <c r="B56" s="176">
        <v>1346915.1099999999</v>
      </c>
    </row>
    <row r="57" spans="1:2">
      <c r="A57" s="179" t="s">
        <v>478</v>
      </c>
      <c r="B57" s="176">
        <v>1267994.8999999994</v>
      </c>
    </row>
    <row r="58" spans="1:2">
      <c r="A58" s="179" t="s">
        <v>391</v>
      </c>
      <c r="B58" s="176">
        <v>1260401.1999999997</v>
      </c>
    </row>
    <row r="59" spans="1:2">
      <c r="A59" s="179" t="s">
        <v>787</v>
      </c>
      <c r="B59" s="176">
        <v>1155588.5</v>
      </c>
    </row>
    <row r="60" spans="1:2">
      <c r="A60" s="179" t="s">
        <v>788</v>
      </c>
      <c r="B60" s="176">
        <v>1149111.57</v>
      </c>
    </row>
    <row r="61" spans="1:2">
      <c r="A61" s="179" t="s">
        <v>315</v>
      </c>
      <c r="B61" s="176">
        <v>1117344.3</v>
      </c>
    </row>
    <row r="62" spans="1:2">
      <c r="A62" s="179" t="s">
        <v>789</v>
      </c>
      <c r="B62" s="176">
        <v>1104000</v>
      </c>
    </row>
    <row r="63" spans="1:2">
      <c r="A63" s="179" t="s">
        <v>287</v>
      </c>
      <c r="B63" s="176">
        <v>1065014.5900000003</v>
      </c>
    </row>
    <row r="64" spans="1:2">
      <c r="A64" s="179" t="s">
        <v>790</v>
      </c>
      <c r="B64" s="176">
        <v>1024177</v>
      </c>
    </row>
    <row r="65" spans="1:2">
      <c r="A65" s="179" t="s">
        <v>791</v>
      </c>
      <c r="B65" s="176">
        <v>1014065.4000000001</v>
      </c>
    </row>
    <row r="66" spans="1:2">
      <c r="A66" s="179" t="s">
        <v>792</v>
      </c>
      <c r="B66" s="176">
        <v>999850</v>
      </c>
    </row>
    <row r="67" spans="1:2">
      <c r="A67" s="179" t="s">
        <v>793</v>
      </c>
      <c r="B67" s="176">
        <v>999845</v>
      </c>
    </row>
    <row r="68" spans="1:2">
      <c r="A68" s="179" t="s">
        <v>794</v>
      </c>
      <c r="B68" s="176">
        <v>898428.4</v>
      </c>
    </row>
    <row r="69" spans="1:2">
      <c r="A69" s="179" t="s">
        <v>298</v>
      </c>
      <c r="B69" s="176">
        <v>731310.36</v>
      </c>
    </row>
    <row r="70" spans="1:2">
      <c r="A70" s="179" t="s">
        <v>795</v>
      </c>
      <c r="B70" s="176">
        <v>685000</v>
      </c>
    </row>
    <row r="71" spans="1:2">
      <c r="A71" s="179" t="s">
        <v>291</v>
      </c>
      <c r="B71" s="176">
        <v>662753.80000000005</v>
      </c>
    </row>
    <row r="72" spans="1:2">
      <c r="A72" s="179" t="s">
        <v>796</v>
      </c>
      <c r="B72" s="176">
        <v>650400</v>
      </c>
    </row>
    <row r="73" spans="1:2">
      <c r="A73" s="179" t="s">
        <v>797</v>
      </c>
      <c r="B73" s="176">
        <v>650000</v>
      </c>
    </row>
    <row r="74" spans="1:2">
      <c r="A74" s="179" t="s">
        <v>274</v>
      </c>
      <c r="B74" s="176">
        <v>613831.10000000009</v>
      </c>
    </row>
    <row r="75" spans="1:2">
      <c r="A75" s="179" t="s">
        <v>798</v>
      </c>
      <c r="B75" s="176">
        <v>600000</v>
      </c>
    </row>
    <row r="76" spans="1:2">
      <c r="A76" s="179" t="s">
        <v>799</v>
      </c>
      <c r="B76" s="176">
        <v>599999.69999999995</v>
      </c>
    </row>
    <row r="77" spans="1:2">
      <c r="A77" s="179" t="s">
        <v>268</v>
      </c>
      <c r="B77" s="176">
        <v>591089.96000000008</v>
      </c>
    </row>
    <row r="78" spans="1:2">
      <c r="A78" s="179" t="s">
        <v>800</v>
      </c>
      <c r="B78" s="176">
        <v>581702.6</v>
      </c>
    </row>
    <row r="79" spans="1:2">
      <c r="A79" s="179" t="s">
        <v>290</v>
      </c>
      <c r="B79" s="176">
        <v>573894.80000000005</v>
      </c>
    </row>
    <row r="80" spans="1:2">
      <c r="A80" s="179" t="s">
        <v>801</v>
      </c>
      <c r="B80" s="176">
        <v>554787.19999999995</v>
      </c>
    </row>
    <row r="81" spans="1:2">
      <c r="A81" s="179" t="s">
        <v>345</v>
      </c>
      <c r="B81" s="176">
        <v>548193.69999999995</v>
      </c>
    </row>
    <row r="82" spans="1:2">
      <c r="A82" s="179" t="s">
        <v>307</v>
      </c>
      <c r="B82" s="176">
        <v>545818.60000000009</v>
      </c>
    </row>
    <row r="83" spans="1:2">
      <c r="A83" s="179" t="s">
        <v>302</v>
      </c>
      <c r="B83" s="176">
        <v>526529.55000000005</v>
      </c>
    </row>
    <row r="84" spans="1:2">
      <c r="A84" s="179" t="s">
        <v>802</v>
      </c>
      <c r="B84" s="176">
        <v>523166.61</v>
      </c>
    </row>
    <row r="85" spans="1:2">
      <c r="A85" s="179" t="s">
        <v>281</v>
      </c>
      <c r="B85" s="176">
        <v>472363.7</v>
      </c>
    </row>
    <row r="86" spans="1:2">
      <c r="A86" s="179" t="s">
        <v>312</v>
      </c>
      <c r="B86" s="176">
        <v>446158.7</v>
      </c>
    </row>
    <row r="87" spans="1:2">
      <c r="A87" s="179" t="s">
        <v>289</v>
      </c>
      <c r="B87" s="176">
        <v>439083.2</v>
      </c>
    </row>
    <row r="88" spans="1:2">
      <c r="A88" s="179" t="s">
        <v>803</v>
      </c>
      <c r="B88" s="176">
        <v>438464.8</v>
      </c>
    </row>
    <row r="89" spans="1:2">
      <c r="A89" s="179" t="s">
        <v>367</v>
      </c>
      <c r="B89" s="176">
        <v>435000</v>
      </c>
    </row>
    <row r="90" spans="1:2">
      <c r="A90" s="179" t="s">
        <v>318</v>
      </c>
      <c r="B90" s="176">
        <v>423683</v>
      </c>
    </row>
    <row r="91" spans="1:2">
      <c r="A91" s="179" t="s">
        <v>444</v>
      </c>
      <c r="B91" s="176">
        <v>418039.8</v>
      </c>
    </row>
    <row r="92" spans="1:2">
      <c r="A92" s="179" t="s">
        <v>419</v>
      </c>
      <c r="B92" s="176">
        <v>399524</v>
      </c>
    </row>
    <row r="93" spans="1:2">
      <c r="A93" s="179" t="s">
        <v>400</v>
      </c>
      <c r="B93" s="176">
        <v>394340</v>
      </c>
    </row>
    <row r="94" spans="1:2">
      <c r="A94" s="179" t="s">
        <v>337</v>
      </c>
      <c r="B94" s="176">
        <v>388927.77</v>
      </c>
    </row>
    <row r="95" spans="1:2">
      <c r="A95" s="179" t="s">
        <v>272</v>
      </c>
      <c r="B95" s="176">
        <v>386812.35000000003</v>
      </c>
    </row>
    <row r="96" spans="1:2">
      <c r="A96" s="179" t="s">
        <v>279</v>
      </c>
      <c r="B96" s="176">
        <v>380000.39999999997</v>
      </c>
    </row>
    <row r="97" spans="1:2">
      <c r="A97" s="179" t="s">
        <v>384</v>
      </c>
      <c r="B97" s="176">
        <v>378091.39999999997</v>
      </c>
    </row>
    <row r="98" spans="1:2">
      <c r="A98" s="179" t="s">
        <v>300</v>
      </c>
      <c r="B98" s="176">
        <v>373245.04</v>
      </c>
    </row>
    <row r="99" spans="1:2">
      <c r="A99" s="179" t="s">
        <v>341</v>
      </c>
      <c r="B99" s="176">
        <v>369572.2</v>
      </c>
    </row>
    <row r="100" spans="1:2">
      <c r="A100" s="179" t="s">
        <v>382</v>
      </c>
      <c r="B100" s="176">
        <v>359480</v>
      </c>
    </row>
    <row r="101" spans="1:2">
      <c r="A101" s="179" t="s">
        <v>356</v>
      </c>
      <c r="B101" s="176">
        <v>352769.65</v>
      </c>
    </row>
    <row r="102" spans="1:2">
      <c r="A102" s="179" t="s">
        <v>296</v>
      </c>
      <c r="B102" s="176">
        <v>344413</v>
      </c>
    </row>
    <row r="103" spans="1:2">
      <c r="A103" s="179" t="s">
        <v>299</v>
      </c>
      <c r="B103" s="176">
        <v>339333.6</v>
      </c>
    </row>
    <row r="104" spans="1:2">
      <c r="A104" s="179" t="s">
        <v>278</v>
      </c>
      <c r="B104" s="176">
        <v>337513.3</v>
      </c>
    </row>
    <row r="105" spans="1:2">
      <c r="A105" s="179" t="s">
        <v>339</v>
      </c>
      <c r="B105" s="176">
        <v>335426.40000000002</v>
      </c>
    </row>
    <row r="106" spans="1:2">
      <c r="A106" s="179" t="s">
        <v>804</v>
      </c>
      <c r="B106" s="176">
        <v>334355</v>
      </c>
    </row>
    <row r="107" spans="1:2">
      <c r="A107" s="179" t="s">
        <v>270</v>
      </c>
      <c r="B107" s="176">
        <v>333215.09999999998</v>
      </c>
    </row>
    <row r="108" spans="1:2">
      <c r="A108" s="179" t="s">
        <v>323</v>
      </c>
      <c r="B108" s="176">
        <v>328098.60000000003</v>
      </c>
    </row>
    <row r="109" spans="1:2">
      <c r="A109" s="179" t="s">
        <v>805</v>
      </c>
      <c r="B109" s="176">
        <v>326797</v>
      </c>
    </row>
    <row r="110" spans="1:2">
      <c r="A110" s="179" t="s">
        <v>313</v>
      </c>
      <c r="B110" s="176">
        <v>322176.80000000005</v>
      </c>
    </row>
    <row r="111" spans="1:2">
      <c r="A111" s="179" t="s">
        <v>377</v>
      </c>
      <c r="B111" s="176">
        <v>321136</v>
      </c>
    </row>
    <row r="112" spans="1:2">
      <c r="A112" s="179" t="s">
        <v>338</v>
      </c>
      <c r="B112" s="176">
        <v>309672.38</v>
      </c>
    </row>
    <row r="113" spans="1:2">
      <c r="A113" s="179" t="s">
        <v>286</v>
      </c>
      <c r="B113" s="176">
        <v>309486</v>
      </c>
    </row>
    <row r="114" spans="1:2">
      <c r="A114" s="179" t="s">
        <v>359</v>
      </c>
      <c r="B114" s="176">
        <v>306497.99999999994</v>
      </c>
    </row>
    <row r="115" spans="1:2">
      <c r="A115" s="179" t="s">
        <v>414</v>
      </c>
      <c r="B115" s="176">
        <v>302689.54000000004</v>
      </c>
    </row>
    <row r="116" spans="1:2">
      <c r="A116" s="179" t="s">
        <v>366</v>
      </c>
      <c r="B116" s="176">
        <v>301745.8</v>
      </c>
    </row>
    <row r="117" spans="1:2">
      <c r="A117" s="179" t="s">
        <v>416</v>
      </c>
      <c r="B117" s="176">
        <v>301600</v>
      </c>
    </row>
    <row r="118" spans="1:2">
      <c r="A118" s="179" t="s">
        <v>455</v>
      </c>
      <c r="B118" s="176">
        <v>299125</v>
      </c>
    </row>
    <row r="119" spans="1:2">
      <c r="A119" s="179" t="s">
        <v>340</v>
      </c>
      <c r="B119" s="176">
        <v>297892.59999999998</v>
      </c>
    </row>
    <row r="120" spans="1:2">
      <c r="A120" s="179" t="s">
        <v>320</v>
      </c>
      <c r="B120" s="176">
        <v>297595.17</v>
      </c>
    </row>
    <row r="121" spans="1:2">
      <c r="A121" s="179" t="s">
        <v>806</v>
      </c>
      <c r="B121" s="176">
        <v>295000</v>
      </c>
    </row>
    <row r="122" spans="1:2">
      <c r="A122" s="179" t="s">
        <v>807</v>
      </c>
      <c r="B122" s="176">
        <v>295000</v>
      </c>
    </row>
    <row r="123" spans="1:2">
      <c r="A123" s="179" t="s">
        <v>371</v>
      </c>
      <c r="B123" s="176">
        <v>294449.65000000002</v>
      </c>
    </row>
    <row r="124" spans="1:2">
      <c r="A124" s="179" t="s">
        <v>336</v>
      </c>
      <c r="B124" s="176">
        <v>293976.90000000002</v>
      </c>
    </row>
    <row r="125" spans="1:2">
      <c r="A125" s="179" t="s">
        <v>808</v>
      </c>
      <c r="B125" s="176">
        <v>293208</v>
      </c>
    </row>
    <row r="126" spans="1:2">
      <c r="A126" s="179" t="s">
        <v>809</v>
      </c>
      <c r="B126" s="176">
        <v>289000</v>
      </c>
    </row>
    <row r="127" spans="1:2">
      <c r="A127" s="179" t="s">
        <v>362</v>
      </c>
      <c r="B127" s="176">
        <v>286898.40000000002</v>
      </c>
    </row>
    <row r="128" spans="1:2">
      <c r="A128" s="179" t="s">
        <v>456</v>
      </c>
      <c r="B128" s="176">
        <v>285036.5</v>
      </c>
    </row>
    <row r="129" spans="1:2">
      <c r="A129" s="179" t="s">
        <v>376</v>
      </c>
      <c r="B129" s="176">
        <v>284328.40000000002</v>
      </c>
    </row>
    <row r="130" spans="1:2">
      <c r="A130" s="179" t="s">
        <v>810</v>
      </c>
      <c r="B130" s="176">
        <v>284000</v>
      </c>
    </row>
    <row r="131" spans="1:2">
      <c r="A131" s="179" t="s">
        <v>347</v>
      </c>
      <c r="B131" s="176">
        <v>279829.51</v>
      </c>
    </row>
    <row r="132" spans="1:2">
      <c r="A132" s="179" t="s">
        <v>324</v>
      </c>
      <c r="B132" s="176">
        <v>275949.09999999998</v>
      </c>
    </row>
    <row r="133" spans="1:2">
      <c r="A133" s="179" t="s">
        <v>811</v>
      </c>
      <c r="B133" s="176">
        <v>275000</v>
      </c>
    </row>
    <row r="134" spans="1:2">
      <c r="A134" s="179" t="s">
        <v>266</v>
      </c>
      <c r="B134" s="176">
        <v>271423.48</v>
      </c>
    </row>
    <row r="135" spans="1:2">
      <c r="A135" s="179" t="s">
        <v>411</v>
      </c>
      <c r="B135" s="176">
        <v>270750</v>
      </c>
    </row>
    <row r="136" spans="1:2">
      <c r="A136" s="179" t="s">
        <v>407</v>
      </c>
      <c r="B136" s="176">
        <v>266783.7</v>
      </c>
    </row>
    <row r="137" spans="1:2">
      <c r="A137" s="179" t="s">
        <v>265</v>
      </c>
      <c r="B137" s="176">
        <v>266692.3</v>
      </c>
    </row>
    <row r="138" spans="1:2">
      <c r="A138" s="179" t="s">
        <v>303</v>
      </c>
      <c r="B138" s="176">
        <v>262503</v>
      </c>
    </row>
    <row r="139" spans="1:2">
      <c r="A139" s="179" t="s">
        <v>812</v>
      </c>
      <c r="B139" s="176">
        <v>261610</v>
      </c>
    </row>
    <row r="140" spans="1:2">
      <c r="A140" s="179" t="s">
        <v>813</v>
      </c>
      <c r="B140" s="176">
        <v>259725</v>
      </c>
    </row>
    <row r="141" spans="1:2">
      <c r="A141" s="179" t="s">
        <v>460</v>
      </c>
      <c r="B141" s="176">
        <v>256607.60000000003</v>
      </c>
    </row>
    <row r="142" spans="1:2">
      <c r="A142" s="179" t="s">
        <v>450</v>
      </c>
      <c r="B142" s="176">
        <v>254471.40000000002</v>
      </c>
    </row>
    <row r="143" spans="1:2">
      <c r="A143" s="179" t="s">
        <v>309</v>
      </c>
      <c r="B143" s="176">
        <v>252600</v>
      </c>
    </row>
    <row r="144" spans="1:2">
      <c r="A144" s="179" t="s">
        <v>814</v>
      </c>
      <c r="B144" s="176">
        <v>248652.24</v>
      </c>
    </row>
    <row r="145" spans="1:2">
      <c r="A145" s="179" t="s">
        <v>454</v>
      </c>
      <c r="B145" s="176">
        <v>244219.8</v>
      </c>
    </row>
    <row r="146" spans="1:2">
      <c r="A146" s="179" t="s">
        <v>378</v>
      </c>
      <c r="B146" s="176">
        <v>244100</v>
      </c>
    </row>
    <row r="147" spans="1:2">
      <c r="A147" s="179" t="s">
        <v>332</v>
      </c>
      <c r="B147" s="176">
        <v>235600</v>
      </c>
    </row>
    <row r="148" spans="1:2">
      <c r="A148" s="179" t="s">
        <v>438</v>
      </c>
      <c r="B148" s="176">
        <v>234738</v>
      </c>
    </row>
    <row r="149" spans="1:2">
      <c r="A149" s="179" t="s">
        <v>472</v>
      </c>
      <c r="B149" s="176">
        <v>232537</v>
      </c>
    </row>
    <row r="150" spans="1:2">
      <c r="A150" s="179" t="s">
        <v>329</v>
      </c>
      <c r="B150" s="176">
        <v>231400</v>
      </c>
    </row>
    <row r="151" spans="1:2">
      <c r="A151" s="179" t="s">
        <v>380</v>
      </c>
      <c r="B151" s="176">
        <v>229827.20000000001</v>
      </c>
    </row>
    <row r="152" spans="1:2">
      <c r="A152" s="179" t="s">
        <v>321</v>
      </c>
      <c r="B152" s="176">
        <v>229683.05999999997</v>
      </c>
    </row>
    <row r="153" spans="1:2">
      <c r="A153" s="179" t="s">
        <v>280</v>
      </c>
      <c r="B153" s="176">
        <v>229072.15</v>
      </c>
    </row>
    <row r="154" spans="1:2">
      <c r="A154" s="179" t="s">
        <v>361</v>
      </c>
      <c r="B154" s="176">
        <v>228030.5</v>
      </c>
    </row>
    <row r="155" spans="1:2">
      <c r="A155" s="179" t="s">
        <v>363</v>
      </c>
      <c r="B155" s="176">
        <v>225148.79999999999</v>
      </c>
    </row>
    <row r="156" spans="1:2">
      <c r="A156" s="179" t="s">
        <v>322</v>
      </c>
      <c r="B156" s="176">
        <v>219211.8</v>
      </c>
    </row>
    <row r="157" spans="1:2">
      <c r="A157" s="179" t="s">
        <v>351</v>
      </c>
      <c r="B157" s="176">
        <v>218975</v>
      </c>
    </row>
    <row r="158" spans="1:2">
      <c r="A158" s="179" t="s">
        <v>815</v>
      </c>
      <c r="B158" s="176">
        <v>216100.6</v>
      </c>
    </row>
    <row r="159" spans="1:2">
      <c r="A159" s="179" t="s">
        <v>355</v>
      </c>
      <c r="B159" s="176">
        <v>214462.5</v>
      </c>
    </row>
    <row r="160" spans="1:2">
      <c r="A160" s="179" t="s">
        <v>816</v>
      </c>
      <c r="B160" s="176">
        <v>208730.40000000002</v>
      </c>
    </row>
    <row r="161" spans="1:2">
      <c r="A161" s="179" t="s">
        <v>439</v>
      </c>
      <c r="B161" s="176">
        <v>207413.1</v>
      </c>
    </row>
    <row r="162" spans="1:2">
      <c r="A162" s="179" t="s">
        <v>284</v>
      </c>
      <c r="B162" s="176">
        <v>205750</v>
      </c>
    </row>
    <row r="163" spans="1:2">
      <c r="A163" s="179" t="s">
        <v>817</v>
      </c>
      <c r="B163" s="176">
        <v>205490.1</v>
      </c>
    </row>
    <row r="164" spans="1:2">
      <c r="A164" s="179" t="s">
        <v>818</v>
      </c>
      <c r="B164" s="176">
        <v>205165.13</v>
      </c>
    </row>
    <row r="165" spans="1:2">
      <c r="A165" s="179" t="s">
        <v>412</v>
      </c>
      <c r="B165" s="176">
        <v>203802.28</v>
      </c>
    </row>
    <row r="166" spans="1:2">
      <c r="A166" s="179" t="s">
        <v>469</v>
      </c>
      <c r="B166" s="176">
        <v>203775</v>
      </c>
    </row>
    <row r="167" spans="1:2">
      <c r="A167" s="179" t="s">
        <v>335</v>
      </c>
      <c r="B167" s="176">
        <v>203408</v>
      </c>
    </row>
    <row r="168" spans="1:2">
      <c r="A168" s="179" t="s">
        <v>352</v>
      </c>
      <c r="B168" s="176">
        <v>201184.87000000002</v>
      </c>
    </row>
    <row r="169" spans="1:2">
      <c r="A169" s="179" t="s">
        <v>333</v>
      </c>
      <c r="B169" s="176">
        <v>201000</v>
      </c>
    </row>
    <row r="170" spans="1:2">
      <c r="A170" s="179" t="s">
        <v>819</v>
      </c>
      <c r="B170" s="176">
        <v>200000</v>
      </c>
    </row>
    <row r="171" spans="1:2">
      <c r="A171" s="179" t="s">
        <v>383</v>
      </c>
      <c r="B171" s="176">
        <v>199260</v>
      </c>
    </row>
    <row r="172" spans="1:2">
      <c r="A172" s="179" t="s">
        <v>820</v>
      </c>
      <c r="B172" s="176">
        <v>196507</v>
      </c>
    </row>
    <row r="173" spans="1:2">
      <c r="A173" s="179" t="s">
        <v>326</v>
      </c>
      <c r="B173" s="176">
        <v>195264</v>
      </c>
    </row>
    <row r="174" spans="1:2">
      <c r="A174" s="179" t="s">
        <v>821</v>
      </c>
      <c r="B174" s="176">
        <v>193610</v>
      </c>
    </row>
    <row r="175" spans="1:2">
      <c r="A175" s="179" t="s">
        <v>264</v>
      </c>
      <c r="B175" s="176">
        <v>192190.5</v>
      </c>
    </row>
    <row r="176" spans="1:2">
      <c r="A176" s="179" t="s">
        <v>370</v>
      </c>
      <c r="B176" s="176">
        <v>191313.7</v>
      </c>
    </row>
    <row r="177" spans="1:2">
      <c r="A177" s="179" t="s">
        <v>325</v>
      </c>
      <c r="B177" s="176">
        <v>189500</v>
      </c>
    </row>
    <row r="178" spans="1:2">
      <c r="A178" s="179" t="s">
        <v>822</v>
      </c>
      <c r="B178" s="176">
        <v>189470.8</v>
      </c>
    </row>
    <row r="179" spans="1:2">
      <c r="A179" s="179" t="s">
        <v>823</v>
      </c>
      <c r="B179" s="176">
        <v>189279.45</v>
      </c>
    </row>
    <row r="180" spans="1:2">
      <c r="A180" s="179" t="s">
        <v>824</v>
      </c>
      <c r="B180" s="176">
        <v>184675</v>
      </c>
    </row>
    <row r="181" spans="1:2">
      <c r="A181" s="179" t="s">
        <v>446</v>
      </c>
      <c r="B181" s="176">
        <v>178567.85</v>
      </c>
    </row>
    <row r="182" spans="1:2">
      <c r="A182" s="179" t="s">
        <v>404</v>
      </c>
      <c r="B182" s="176">
        <v>177159.2</v>
      </c>
    </row>
    <row r="183" spans="1:2">
      <c r="A183" s="179" t="s">
        <v>273</v>
      </c>
      <c r="B183" s="176">
        <v>175833.60000000001</v>
      </c>
    </row>
    <row r="184" spans="1:2">
      <c r="A184" s="179" t="s">
        <v>348</v>
      </c>
      <c r="B184" s="176">
        <v>175000</v>
      </c>
    </row>
    <row r="185" spans="1:2">
      <c r="A185" s="179" t="s">
        <v>394</v>
      </c>
      <c r="B185" s="176">
        <v>174651</v>
      </c>
    </row>
    <row r="186" spans="1:2">
      <c r="A186" s="179" t="s">
        <v>405</v>
      </c>
      <c r="B186" s="176">
        <v>173770</v>
      </c>
    </row>
    <row r="187" spans="1:2">
      <c r="A187" s="179" t="s">
        <v>269</v>
      </c>
      <c r="B187" s="176">
        <v>170696.8</v>
      </c>
    </row>
    <row r="188" spans="1:2">
      <c r="A188" s="179" t="s">
        <v>825</v>
      </c>
      <c r="B188" s="176">
        <v>169920</v>
      </c>
    </row>
    <row r="189" spans="1:2">
      <c r="A189" s="179" t="s">
        <v>826</v>
      </c>
      <c r="B189" s="176">
        <v>167725</v>
      </c>
    </row>
    <row r="190" spans="1:2">
      <c r="A190" s="179" t="s">
        <v>827</v>
      </c>
      <c r="B190" s="176">
        <v>166204.79999999999</v>
      </c>
    </row>
    <row r="191" spans="1:2">
      <c r="A191" s="179" t="s">
        <v>381</v>
      </c>
      <c r="B191" s="176">
        <v>165182.5</v>
      </c>
    </row>
    <row r="192" spans="1:2">
      <c r="A192" s="179" t="s">
        <v>828</v>
      </c>
      <c r="B192" s="176">
        <v>165000</v>
      </c>
    </row>
    <row r="193" spans="1:2">
      <c r="A193" s="179" t="s">
        <v>829</v>
      </c>
      <c r="B193" s="176">
        <v>165000</v>
      </c>
    </row>
    <row r="194" spans="1:2">
      <c r="A194" s="179" t="s">
        <v>331</v>
      </c>
      <c r="B194" s="176">
        <v>165000</v>
      </c>
    </row>
    <row r="195" spans="1:2">
      <c r="A195" s="179" t="s">
        <v>316</v>
      </c>
      <c r="B195" s="176">
        <v>163227.44</v>
      </c>
    </row>
    <row r="196" spans="1:2">
      <c r="A196" s="179" t="s">
        <v>830</v>
      </c>
      <c r="B196" s="176">
        <v>160123.17000000001</v>
      </c>
    </row>
    <row r="197" spans="1:2">
      <c r="A197" s="179" t="s">
        <v>379</v>
      </c>
      <c r="B197" s="176">
        <v>159310</v>
      </c>
    </row>
    <row r="198" spans="1:2">
      <c r="A198" s="179" t="s">
        <v>831</v>
      </c>
      <c r="B198" s="176">
        <v>159013.41999999998</v>
      </c>
    </row>
    <row r="199" spans="1:2">
      <c r="A199" s="179" t="s">
        <v>447</v>
      </c>
      <c r="B199" s="176">
        <v>156775</v>
      </c>
    </row>
    <row r="200" spans="1:2">
      <c r="A200" s="179" t="s">
        <v>277</v>
      </c>
      <c r="B200" s="176">
        <v>155371.66999999998</v>
      </c>
    </row>
    <row r="201" spans="1:2">
      <c r="A201" s="179" t="s">
        <v>408</v>
      </c>
      <c r="B201" s="176">
        <v>154400</v>
      </c>
    </row>
    <row r="202" spans="1:2">
      <c r="A202" s="179" t="s">
        <v>435</v>
      </c>
      <c r="B202" s="176">
        <v>153819.4</v>
      </c>
    </row>
    <row r="203" spans="1:2">
      <c r="A203" s="179" t="s">
        <v>388</v>
      </c>
      <c r="B203" s="176">
        <v>150204.6</v>
      </c>
    </row>
    <row r="204" spans="1:2">
      <c r="A204" s="179" t="s">
        <v>832</v>
      </c>
      <c r="B204" s="176">
        <v>150000</v>
      </c>
    </row>
    <row r="205" spans="1:2">
      <c r="A205" s="179" t="s">
        <v>276</v>
      </c>
      <c r="B205" s="176">
        <v>149594.70000000001</v>
      </c>
    </row>
    <row r="206" spans="1:2">
      <c r="A206" s="179" t="s">
        <v>464</v>
      </c>
      <c r="B206" s="176">
        <v>147444.40000000002</v>
      </c>
    </row>
    <row r="207" spans="1:2">
      <c r="A207" s="179" t="s">
        <v>389</v>
      </c>
      <c r="B207" s="176">
        <v>147000</v>
      </c>
    </row>
    <row r="208" spans="1:2">
      <c r="A208" s="179" t="s">
        <v>833</v>
      </c>
      <c r="B208" s="176">
        <v>147000</v>
      </c>
    </row>
    <row r="209" spans="1:2">
      <c r="A209" s="179" t="s">
        <v>369</v>
      </c>
      <c r="B209" s="176">
        <v>146632.85999999999</v>
      </c>
    </row>
    <row r="210" spans="1:2">
      <c r="A210" s="179" t="s">
        <v>403</v>
      </c>
      <c r="B210" s="176">
        <v>146250</v>
      </c>
    </row>
    <row r="211" spans="1:2">
      <c r="A211" s="179" t="s">
        <v>834</v>
      </c>
      <c r="B211" s="176">
        <v>145825</v>
      </c>
    </row>
    <row r="212" spans="1:2">
      <c r="A212" s="179" t="s">
        <v>835</v>
      </c>
      <c r="B212" s="176">
        <v>145072</v>
      </c>
    </row>
    <row r="213" spans="1:2">
      <c r="A213" s="179" t="s">
        <v>342</v>
      </c>
      <c r="B213" s="176">
        <v>143395.6</v>
      </c>
    </row>
    <row r="214" spans="1:2">
      <c r="A214" s="179" t="s">
        <v>463</v>
      </c>
      <c r="B214" s="176">
        <v>141331.6</v>
      </c>
    </row>
    <row r="215" spans="1:2">
      <c r="A215" s="179" t="s">
        <v>396</v>
      </c>
      <c r="B215" s="176">
        <v>137935.5</v>
      </c>
    </row>
    <row r="216" spans="1:2">
      <c r="A216" s="179" t="s">
        <v>465</v>
      </c>
      <c r="B216" s="176">
        <v>137461.6</v>
      </c>
    </row>
    <row r="217" spans="1:2">
      <c r="A217" s="179" t="s">
        <v>445</v>
      </c>
      <c r="B217" s="176">
        <v>136885.4</v>
      </c>
    </row>
    <row r="218" spans="1:2">
      <c r="A218" s="179" t="s">
        <v>836</v>
      </c>
      <c r="B218" s="176">
        <v>135455.84</v>
      </c>
    </row>
    <row r="219" spans="1:2">
      <c r="A219" s="179" t="s">
        <v>385</v>
      </c>
      <c r="B219" s="176">
        <v>134777.29999999999</v>
      </c>
    </row>
    <row r="220" spans="1:2">
      <c r="A220" s="179" t="s">
        <v>374</v>
      </c>
      <c r="B220" s="176">
        <v>133732.27000000002</v>
      </c>
    </row>
    <row r="221" spans="1:2">
      <c r="A221" s="179" t="s">
        <v>837</v>
      </c>
      <c r="B221" s="176">
        <v>132499.20000000001</v>
      </c>
    </row>
    <row r="222" spans="1:2">
      <c r="A222" s="179" t="s">
        <v>838</v>
      </c>
      <c r="B222" s="176">
        <v>131316</v>
      </c>
    </row>
    <row r="223" spans="1:2">
      <c r="A223" s="179" t="s">
        <v>839</v>
      </c>
      <c r="B223" s="176">
        <v>130728</v>
      </c>
    </row>
    <row r="224" spans="1:2">
      <c r="A224" s="179" t="s">
        <v>406</v>
      </c>
      <c r="B224" s="176">
        <v>129700</v>
      </c>
    </row>
    <row r="225" spans="1:2">
      <c r="A225" s="179" t="s">
        <v>451</v>
      </c>
      <c r="B225" s="176">
        <v>126316</v>
      </c>
    </row>
    <row r="226" spans="1:2">
      <c r="A226" s="179" t="s">
        <v>425</v>
      </c>
      <c r="B226" s="176">
        <v>125380.1</v>
      </c>
    </row>
    <row r="227" spans="1:2">
      <c r="A227" s="179" t="s">
        <v>317</v>
      </c>
      <c r="B227" s="176">
        <v>124660.80000000002</v>
      </c>
    </row>
    <row r="228" spans="1:2">
      <c r="A228" s="179" t="s">
        <v>398</v>
      </c>
      <c r="B228" s="176">
        <v>120000</v>
      </c>
    </row>
    <row r="229" spans="1:2">
      <c r="A229" s="179" t="s">
        <v>840</v>
      </c>
      <c r="B229" s="176">
        <v>120000</v>
      </c>
    </row>
    <row r="230" spans="1:2">
      <c r="A230" s="179" t="s">
        <v>841</v>
      </c>
      <c r="B230" s="176">
        <v>119625</v>
      </c>
    </row>
    <row r="231" spans="1:2">
      <c r="A231" s="179" t="s">
        <v>458</v>
      </c>
      <c r="B231" s="176">
        <v>119166.39999999999</v>
      </c>
    </row>
    <row r="232" spans="1:2">
      <c r="A232" s="179" t="s">
        <v>328</v>
      </c>
      <c r="B232" s="176">
        <v>119128.55</v>
      </c>
    </row>
    <row r="233" spans="1:2">
      <c r="A233" s="179" t="s">
        <v>344</v>
      </c>
      <c r="B233" s="176">
        <v>118760</v>
      </c>
    </row>
    <row r="234" spans="1:2">
      <c r="A234" s="179" t="s">
        <v>461</v>
      </c>
      <c r="B234" s="176">
        <v>117192</v>
      </c>
    </row>
    <row r="235" spans="1:2">
      <c r="A235" s="179" t="s">
        <v>429</v>
      </c>
      <c r="B235" s="176">
        <v>116846.8</v>
      </c>
    </row>
    <row r="236" spans="1:2">
      <c r="A236" s="179" t="s">
        <v>842</v>
      </c>
      <c r="B236" s="176">
        <v>115000</v>
      </c>
    </row>
    <row r="237" spans="1:2">
      <c r="A237" s="179" t="s">
        <v>364</v>
      </c>
      <c r="B237" s="176">
        <v>114902.09999999998</v>
      </c>
    </row>
    <row r="238" spans="1:2">
      <c r="A238" s="179" t="s">
        <v>843</v>
      </c>
      <c r="B238" s="176">
        <v>113620.75</v>
      </c>
    </row>
    <row r="239" spans="1:2">
      <c r="A239" s="179" t="s">
        <v>844</v>
      </c>
      <c r="B239" s="176">
        <v>110675</v>
      </c>
    </row>
    <row r="240" spans="1:2">
      <c r="A240" s="179" t="s">
        <v>427</v>
      </c>
      <c r="B240" s="176">
        <v>110000</v>
      </c>
    </row>
    <row r="241" spans="1:2">
      <c r="A241" s="179" t="s">
        <v>845</v>
      </c>
      <c r="B241" s="176">
        <v>109150</v>
      </c>
    </row>
    <row r="242" spans="1:2">
      <c r="A242" s="179" t="s">
        <v>846</v>
      </c>
      <c r="B242" s="176">
        <v>109150</v>
      </c>
    </row>
    <row r="243" spans="1:2">
      <c r="A243" s="179" t="s">
        <v>847</v>
      </c>
      <c r="B243" s="176">
        <v>108616</v>
      </c>
    </row>
    <row r="244" spans="1:2">
      <c r="A244" s="179" t="s">
        <v>346</v>
      </c>
      <c r="B244" s="176">
        <v>108000</v>
      </c>
    </row>
    <row r="245" spans="1:2">
      <c r="A245" s="179" t="s">
        <v>426</v>
      </c>
      <c r="B245" s="176">
        <v>107500</v>
      </c>
    </row>
    <row r="246" spans="1:2">
      <c r="A246" s="179" t="s">
        <v>431</v>
      </c>
      <c r="B246" s="176">
        <v>107202.49999999999</v>
      </c>
    </row>
    <row r="247" spans="1:2">
      <c r="A247" s="179" t="s">
        <v>343</v>
      </c>
      <c r="B247" s="176">
        <v>106853.18</v>
      </c>
    </row>
    <row r="248" spans="1:2">
      <c r="A248" s="179" t="s">
        <v>283</v>
      </c>
      <c r="B248" s="176">
        <v>106621.5</v>
      </c>
    </row>
    <row r="249" spans="1:2">
      <c r="A249" s="179" t="s">
        <v>462</v>
      </c>
      <c r="B249" s="176">
        <v>105000</v>
      </c>
    </row>
    <row r="250" spans="1:2">
      <c r="A250" s="179" t="s">
        <v>473</v>
      </c>
      <c r="B250" s="176">
        <v>105000</v>
      </c>
    </row>
    <row r="251" spans="1:2">
      <c r="A251" s="179" t="s">
        <v>424</v>
      </c>
      <c r="B251" s="176">
        <v>104858</v>
      </c>
    </row>
    <row r="252" spans="1:2">
      <c r="A252" s="179" t="s">
        <v>848</v>
      </c>
      <c r="B252" s="176">
        <v>104748</v>
      </c>
    </row>
    <row r="253" spans="1:2">
      <c r="A253" s="179" t="s">
        <v>401</v>
      </c>
      <c r="B253" s="176">
        <v>104500</v>
      </c>
    </row>
    <row r="254" spans="1:2">
      <c r="A254" s="179" t="s">
        <v>437</v>
      </c>
      <c r="B254" s="176">
        <v>103660</v>
      </c>
    </row>
    <row r="255" spans="1:2">
      <c r="A255" s="179" t="s">
        <v>849</v>
      </c>
      <c r="B255" s="176">
        <v>100000</v>
      </c>
    </row>
    <row r="256" spans="1:2">
      <c r="A256" s="179" t="s">
        <v>850</v>
      </c>
      <c r="B256" s="176">
        <v>100000</v>
      </c>
    </row>
    <row r="257" spans="1:2">
      <c r="A257" s="179" t="s">
        <v>851</v>
      </c>
      <c r="B257" s="176">
        <v>100000</v>
      </c>
    </row>
    <row r="258" spans="1:2">
      <c r="A258" s="179" t="s">
        <v>852</v>
      </c>
      <c r="B258" s="176">
        <v>99872.82</v>
      </c>
    </row>
    <row r="259" spans="1:2">
      <c r="A259" s="179" t="s">
        <v>853</v>
      </c>
      <c r="B259" s="176">
        <v>99285</v>
      </c>
    </row>
    <row r="260" spans="1:2">
      <c r="A260" s="179" t="s">
        <v>854</v>
      </c>
      <c r="B260" s="176">
        <v>98454.9</v>
      </c>
    </row>
    <row r="261" spans="1:2">
      <c r="A261" s="179" t="s">
        <v>855</v>
      </c>
      <c r="B261" s="176">
        <v>98030.75</v>
      </c>
    </row>
    <row r="262" spans="1:2">
      <c r="A262" s="179" t="s">
        <v>856</v>
      </c>
      <c r="B262" s="176">
        <v>97877</v>
      </c>
    </row>
    <row r="263" spans="1:2">
      <c r="A263" s="179" t="s">
        <v>474</v>
      </c>
      <c r="B263" s="176">
        <v>96563</v>
      </c>
    </row>
    <row r="264" spans="1:2">
      <c r="A264" s="179" t="s">
        <v>432</v>
      </c>
      <c r="B264" s="176">
        <v>96100</v>
      </c>
    </row>
    <row r="265" spans="1:2">
      <c r="A265" s="179" t="s">
        <v>857</v>
      </c>
      <c r="B265" s="176">
        <v>94999.75</v>
      </c>
    </row>
    <row r="266" spans="1:2">
      <c r="A266" s="179" t="s">
        <v>858</v>
      </c>
      <c r="B266" s="176">
        <v>94525</v>
      </c>
    </row>
    <row r="267" spans="1:2">
      <c r="A267" s="179" t="s">
        <v>859</v>
      </c>
      <c r="B267" s="176">
        <v>93500</v>
      </c>
    </row>
    <row r="268" spans="1:2">
      <c r="A268" s="179" t="s">
        <v>860</v>
      </c>
      <c r="B268" s="176">
        <v>92150</v>
      </c>
    </row>
    <row r="269" spans="1:2">
      <c r="A269" s="179" t="s">
        <v>314</v>
      </c>
      <c r="B269" s="176">
        <v>91302.88</v>
      </c>
    </row>
    <row r="270" spans="1:2">
      <c r="A270" s="179" t="s">
        <v>861</v>
      </c>
      <c r="B270" s="176">
        <v>90840</v>
      </c>
    </row>
    <row r="271" spans="1:2">
      <c r="A271" s="179" t="s">
        <v>862</v>
      </c>
      <c r="B271" s="176">
        <v>87707.92</v>
      </c>
    </row>
    <row r="272" spans="1:2">
      <c r="A272" s="179" t="s">
        <v>863</v>
      </c>
      <c r="B272" s="176">
        <v>85645.3</v>
      </c>
    </row>
    <row r="273" spans="1:2">
      <c r="A273" s="179" t="s">
        <v>864</v>
      </c>
      <c r="B273" s="176">
        <v>85023.48</v>
      </c>
    </row>
    <row r="274" spans="1:2">
      <c r="A274" s="179" t="s">
        <v>865</v>
      </c>
      <c r="B274" s="176">
        <v>85000</v>
      </c>
    </row>
    <row r="275" spans="1:2">
      <c r="A275" s="179" t="s">
        <v>413</v>
      </c>
      <c r="B275" s="176">
        <v>83545.399999999994</v>
      </c>
    </row>
    <row r="276" spans="1:2">
      <c r="A276" s="179" t="s">
        <v>866</v>
      </c>
      <c r="B276" s="176">
        <v>83074.649999999994</v>
      </c>
    </row>
    <row r="277" spans="1:2">
      <c r="A277" s="179" t="s">
        <v>867</v>
      </c>
      <c r="B277" s="176">
        <v>82819.320000000007</v>
      </c>
    </row>
    <row r="278" spans="1:2">
      <c r="A278" s="179" t="s">
        <v>868</v>
      </c>
      <c r="B278" s="176">
        <v>82200.2</v>
      </c>
    </row>
    <row r="279" spans="1:2">
      <c r="A279" s="179" t="s">
        <v>386</v>
      </c>
      <c r="B279" s="176">
        <v>82184</v>
      </c>
    </row>
    <row r="280" spans="1:2">
      <c r="A280" s="179" t="s">
        <v>375</v>
      </c>
      <c r="B280" s="176">
        <v>81753.5</v>
      </c>
    </row>
    <row r="281" spans="1:2">
      <c r="A281" s="179" t="s">
        <v>334</v>
      </c>
      <c r="B281" s="176">
        <v>80141.3</v>
      </c>
    </row>
    <row r="282" spans="1:2">
      <c r="A282" s="179" t="s">
        <v>471</v>
      </c>
      <c r="B282" s="176">
        <v>79079.200000000012</v>
      </c>
    </row>
    <row r="283" spans="1:2">
      <c r="A283" s="179" t="s">
        <v>869</v>
      </c>
      <c r="B283" s="176">
        <v>77580</v>
      </c>
    </row>
    <row r="284" spans="1:2">
      <c r="A284" s="179" t="s">
        <v>293</v>
      </c>
      <c r="B284" s="176">
        <v>75065.600000000006</v>
      </c>
    </row>
    <row r="285" spans="1:2">
      <c r="A285" s="179" t="s">
        <v>373</v>
      </c>
      <c r="B285" s="176">
        <v>75000</v>
      </c>
    </row>
    <row r="286" spans="1:2">
      <c r="A286" s="179" t="s">
        <v>870</v>
      </c>
      <c r="B286" s="176">
        <v>75000</v>
      </c>
    </row>
    <row r="287" spans="1:2">
      <c r="A287" s="179" t="s">
        <v>871</v>
      </c>
      <c r="B287" s="176">
        <v>75000</v>
      </c>
    </row>
    <row r="288" spans="1:2">
      <c r="A288" s="179" t="s">
        <v>306</v>
      </c>
      <c r="B288" s="176">
        <v>72998.399999999994</v>
      </c>
    </row>
    <row r="289" spans="1:2">
      <c r="A289" s="179" t="s">
        <v>459</v>
      </c>
      <c r="B289" s="176">
        <v>72595.5</v>
      </c>
    </row>
    <row r="290" spans="1:2">
      <c r="A290" s="179" t="s">
        <v>365</v>
      </c>
      <c r="B290" s="176">
        <v>72000</v>
      </c>
    </row>
    <row r="291" spans="1:2">
      <c r="A291" s="179" t="s">
        <v>872</v>
      </c>
      <c r="B291" s="176">
        <v>71999.999999999985</v>
      </c>
    </row>
    <row r="292" spans="1:2">
      <c r="A292" s="179" t="s">
        <v>327</v>
      </c>
      <c r="B292" s="176">
        <v>71857.600000000006</v>
      </c>
    </row>
    <row r="293" spans="1:2">
      <c r="A293" s="179" t="s">
        <v>443</v>
      </c>
      <c r="B293" s="176">
        <v>70812</v>
      </c>
    </row>
    <row r="294" spans="1:2">
      <c r="A294" s="179" t="s">
        <v>390</v>
      </c>
      <c r="B294" s="176">
        <v>70000</v>
      </c>
    </row>
    <row r="295" spans="1:2">
      <c r="A295" s="179" t="s">
        <v>873</v>
      </c>
      <c r="B295" s="176">
        <v>70000</v>
      </c>
    </row>
    <row r="296" spans="1:2">
      <c r="A296" s="179" t="s">
        <v>874</v>
      </c>
      <c r="B296" s="176">
        <v>69839.399999999994</v>
      </c>
    </row>
    <row r="297" spans="1:2">
      <c r="A297" s="179" t="s">
        <v>441</v>
      </c>
      <c r="B297" s="176">
        <v>67500</v>
      </c>
    </row>
    <row r="298" spans="1:2">
      <c r="A298" s="179" t="s">
        <v>875</v>
      </c>
      <c r="B298" s="176">
        <v>66434.040000000008</v>
      </c>
    </row>
    <row r="299" spans="1:2">
      <c r="A299" s="179" t="s">
        <v>876</v>
      </c>
      <c r="B299" s="176">
        <v>66244</v>
      </c>
    </row>
    <row r="300" spans="1:2">
      <c r="A300" s="179" t="s">
        <v>275</v>
      </c>
      <c r="B300" s="176">
        <v>64745.3</v>
      </c>
    </row>
    <row r="301" spans="1:2">
      <c r="A301" s="179" t="s">
        <v>475</v>
      </c>
      <c r="B301" s="176">
        <v>63000</v>
      </c>
    </row>
    <row r="302" spans="1:2">
      <c r="A302" s="179" t="s">
        <v>877</v>
      </c>
      <c r="B302" s="176">
        <v>62535</v>
      </c>
    </row>
    <row r="303" spans="1:2">
      <c r="A303" s="179" t="s">
        <v>878</v>
      </c>
      <c r="B303" s="176">
        <v>60309.599999999999</v>
      </c>
    </row>
    <row r="304" spans="1:2">
      <c r="A304" s="179" t="s">
        <v>448</v>
      </c>
      <c r="B304" s="176">
        <v>58400</v>
      </c>
    </row>
    <row r="305" spans="1:2">
      <c r="A305" s="179" t="s">
        <v>285</v>
      </c>
      <c r="B305" s="176">
        <v>57889.599999999999</v>
      </c>
    </row>
    <row r="306" spans="1:2">
      <c r="A306" s="179" t="s">
        <v>879</v>
      </c>
      <c r="B306" s="176">
        <v>55000</v>
      </c>
    </row>
    <row r="307" spans="1:2">
      <c r="A307" s="179" t="s">
        <v>880</v>
      </c>
      <c r="B307" s="176">
        <v>55000</v>
      </c>
    </row>
    <row r="308" spans="1:2">
      <c r="A308" s="179" t="s">
        <v>440</v>
      </c>
      <c r="B308" s="176">
        <v>55000</v>
      </c>
    </row>
    <row r="309" spans="1:2">
      <c r="A309" s="179" t="s">
        <v>881</v>
      </c>
      <c r="B309" s="176">
        <v>55000</v>
      </c>
    </row>
    <row r="310" spans="1:2">
      <c r="A310" s="179" t="s">
        <v>882</v>
      </c>
      <c r="B310" s="176">
        <v>55000</v>
      </c>
    </row>
    <row r="311" spans="1:2">
      <c r="A311" s="179" t="s">
        <v>423</v>
      </c>
      <c r="B311" s="176">
        <v>54960</v>
      </c>
    </row>
    <row r="312" spans="1:2">
      <c r="A312" s="179" t="s">
        <v>883</v>
      </c>
      <c r="B312" s="176">
        <v>54400</v>
      </c>
    </row>
    <row r="313" spans="1:2">
      <c r="A313" s="179" t="s">
        <v>884</v>
      </c>
      <c r="B313" s="176">
        <v>51584.4</v>
      </c>
    </row>
    <row r="314" spans="1:2">
      <c r="A314" s="179" t="s">
        <v>885</v>
      </c>
      <c r="B314" s="176">
        <v>50587.149999999994</v>
      </c>
    </row>
    <row r="315" spans="1:2">
      <c r="A315" s="179" t="s">
        <v>886</v>
      </c>
      <c r="B315" s="176">
        <v>50472.25</v>
      </c>
    </row>
    <row r="316" spans="1:2">
      <c r="A316" s="179" t="s">
        <v>457</v>
      </c>
      <c r="B316" s="176">
        <v>50195.15</v>
      </c>
    </row>
    <row r="317" spans="1:2">
      <c r="A317" s="179" t="s">
        <v>887</v>
      </c>
      <c r="B317" s="176">
        <v>50000</v>
      </c>
    </row>
    <row r="318" spans="1:2">
      <c r="A318" s="179" t="s">
        <v>888</v>
      </c>
      <c r="B318" s="176">
        <v>49860</v>
      </c>
    </row>
    <row r="319" spans="1:2">
      <c r="A319" s="179" t="s">
        <v>889</v>
      </c>
      <c r="B319" s="176">
        <v>49858.54</v>
      </c>
    </row>
    <row r="320" spans="1:2">
      <c r="A320" s="179" t="s">
        <v>890</v>
      </c>
      <c r="B320" s="176">
        <v>47643.360000000001</v>
      </c>
    </row>
    <row r="321" spans="1:2">
      <c r="A321" s="179" t="s">
        <v>891</v>
      </c>
      <c r="B321" s="176">
        <v>46600.579999999994</v>
      </c>
    </row>
    <row r="322" spans="1:2">
      <c r="A322" s="179" t="s">
        <v>350</v>
      </c>
      <c r="B322" s="176">
        <v>46360</v>
      </c>
    </row>
    <row r="323" spans="1:2">
      <c r="A323" s="179" t="s">
        <v>892</v>
      </c>
      <c r="B323" s="176">
        <v>44104.79</v>
      </c>
    </row>
    <row r="324" spans="1:2">
      <c r="A324" s="179" t="s">
        <v>893</v>
      </c>
      <c r="B324" s="176">
        <v>40120</v>
      </c>
    </row>
    <row r="325" spans="1:2">
      <c r="A325" s="179" t="s">
        <v>894</v>
      </c>
      <c r="B325" s="176">
        <v>37605.75</v>
      </c>
    </row>
    <row r="326" spans="1:2">
      <c r="A326" s="179" t="s">
        <v>353</v>
      </c>
      <c r="B326" s="176">
        <v>37500</v>
      </c>
    </row>
    <row r="327" spans="1:2">
      <c r="A327" s="179" t="s">
        <v>282</v>
      </c>
      <c r="B327" s="176">
        <v>36400</v>
      </c>
    </row>
    <row r="328" spans="1:2">
      <c r="A328" s="179" t="s">
        <v>895</v>
      </c>
      <c r="B328" s="176">
        <v>36373.5</v>
      </c>
    </row>
    <row r="329" spans="1:2">
      <c r="A329" s="179" t="s">
        <v>319</v>
      </c>
      <c r="B329" s="176">
        <v>35000</v>
      </c>
    </row>
    <row r="330" spans="1:2">
      <c r="A330" s="179" t="s">
        <v>896</v>
      </c>
      <c r="B330" s="176">
        <v>34199.83</v>
      </c>
    </row>
    <row r="331" spans="1:2">
      <c r="A331" s="179" t="s">
        <v>897</v>
      </c>
      <c r="B331" s="176">
        <v>33305.189999999995</v>
      </c>
    </row>
    <row r="332" spans="1:2">
      <c r="A332" s="179" t="s">
        <v>434</v>
      </c>
      <c r="B332" s="176">
        <v>33300</v>
      </c>
    </row>
    <row r="333" spans="1:2">
      <c r="A333" s="179" t="s">
        <v>898</v>
      </c>
      <c r="B333" s="176">
        <v>33136.699999999997</v>
      </c>
    </row>
    <row r="334" spans="1:2">
      <c r="A334" s="179" t="s">
        <v>899</v>
      </c>
      <c r="B334" s="176">
        <v>32551.900000000005</v>
      </c>
    </row>
    <row r="335" spans="1:2">
      <c r="A335" s="179" t="s">
        <v>900</v>
      </c>
      <c r="B335" s="176">
        <v>32233.5</v>
      </c>
    </row>
    <row r="336" spans="1:2">
      <c r="A336" s="179" t="s">
        <v>901</v>
      </c>
      <c r="B336" s="176">
        <v>32000</v>
      </c>
    </row>
    <row r="337" spans="1:2">
      <c r="A337" s="179" t="s">
        <v>902</v>
      </c>
      <c r="B337" s="176">
        <v>31096.5</v>
      </c>
    </row>
    <row r="338" spans="1:2">
      <c r="A338" s="179" t="s">
        <v>903</v>
      </c>
      <c r="B338" s="176">
        <v>30820.260000000002</v>
      </c>
    </row>
    <row r="339" spans="1:2">
      <c r="A339" s="179" t="s">
        <v>904</v>
      </c>
      <c r="B339" s="176">
        <v>29999.989999999998</v>
      </c>
    </row>
    <row r="340" spans="1:2">
      <c r="A340" s="179" t="s">
        <v>905</v>
      </c>
      <c r="B340" s="176">
        <v>29999.97</v>
      </c>
    </row>
    <row r="341" spans="1:2">
      <c r="A341" s="179" t="s">
        <v>906</v>
      </c>
      <c r="B341" s="176">
        <v>29840</v>
      </c>
    </row>
    <row r="342" spans="1:2">
      <c r="A342" s="179" t="s">
        <v>907</v>
      </c>
      <c r="B342" s="176">
        <v>29580</v>
      </c>
    </row>
    <row r="343" spans="1:2">
      <c r="A343" s="179" t="s">
        <v>908</v>
      </c>
      <c r="B343" s="176">
        <v>29500</v>
      </c>
    </row>
    <row r="344" spans="1:2">
      <c r="A344" s="179" t="s">
        <v>909</v>
      </c>
      <c r="B344" s="176">
        <v>27840</v>
      </c>
    </row>
    <row r="345" spans="1:2">
      <c r="A345" s="179" t="s">
        <v>910</v>
      </c>
      <c r="B345" s="176">
        <v>27260</v>
      </c>
    </row>
    <row r="346" spans="1:2">
      <c r="A346" s="179" t="s">
        <v>911</v>
      </c>
      <c r="B346" s="176">
        <v>27086</v>
      </c>
    </row>
    <row r="347" spans="1:2">
      <c r="A347" s="179" t="s">
        <v>912</v>
      </c>
      <c r="B347" s="176">
        <v>25960</v>
      </c>
    </row>
    <row r="348" spans="1:2">
      <c r="A348" s="179" t="s">
        <v>305</v>
      </c>
      <c r="B348" s="176">
        <v>24799.200000000001</v>
      </c>
    </row>
    <row r="349" spans="1:2">
      <c r="A349" s="179" t="s">
        <v>913</v>
      </c>
      <c r="B349" s="176">
        <v>24623.18</v>
      </c>
    </row>
    <row r="350" spans="1:2">
      <c r="A350" s="179" t="s">
        <v>914</v>
      </c>
      <c r="B350" s="176">
        <v>23896</v>
      </c>
    </row>
    <row r="351" spans="1:2">
      <c r="A351" s="179" t="s">
        <v>915</v>
      </c>
      <c r="B351" s="176">
        <v>23637</v>
      </c>
    </row>
    <row r="352" spans="1:2">
      <c r="A352" s="179" t="s">
        <v>916</v>
      </c>
      <c r="B352" s="176">
        <v>23600</v>
      </c>
    </row>
    <row r="353" spans="1:2">
      <c r="A353" s="179" t="s">
        <v>917</v>
      </c>
      <c r="B353" s="176">
        <v>23400</v>
      </c>
    </row>
    <row r="354" spans="1:2">
      <c r="A354" s="179" t="s">
        <v>918</v>
      </c>
      <c r="B354" s="176">
        <v>21924.07</v>
      </c>
    </row>
    <row r="355" spans="1:2">
      <c r="A355" s="179" t="s">
        <v>919</v>
      </c>
      <c r="B355" s="176">
        <v>21819.599999999999</v>
      </c>
    </row>
    <row r="356" spans="1:2">
      <c r="A356" s="179" t="s">
        <v>920</v>
      </c>
      <c r="B356" s="176">
        <v>21812.7</v>
      </c>
    </row>
    <row r="357" spans="1:2">
      <c r="A357" s="179" t="s">
        <v>921</v>
      </c>
      <c r="B357" s="176">
        <v>20809.62</v>
      </c>
    </row>
    <row r="358" spans="1:2">
      <c r="A358" s="179" t="s">
        <v>922</v>
      </c>
      <c r="B358" s="176">
        <v>20792</v>
      </c>
    </row>
    <row r="359" spans="1:2">
      <c r="A359" s="179" t="s">
        <v>372</v>
      </c>
      <c r="B359" s="176">
        <v>20000</v>
      </c>
    </row>
    <row r="360" spans="1:2">
      <c r="A360" s="179" t="s">
        <v>923</v>
      </c>
      <c r="B360" s="176">
        <v>19488</v>
      </c>
    </row>
    <row r="361" spans="1:2">
      <c r="A361" s="179" t="s">
        <v>924</v>
      </c>
      <c r="B361" s="176">
        <v>17792.04</v>
      </c>
    </row>
    <row r="362" spans="1:2">
      <c r="A362" s="179" t="s">
        <v>925</v>
      </c>
      <c r="B362" s="176">
        <v>17362.8</v>
      </c>
    </row>
    <row r="363" spans="1:2">
      <c r="A363" s="179" t="s">
        <v>926</v>
      </c>
      <c r="B363" s="176">
        <v>17256</v>
      </c>
    </row>
    <row r="364" spans="1:2">
      <c r="A364" s="179" t="s">
        <v>927</v>
      </c>
      <c r="B364" s="176">
        <v>16260</v>
      </c>
    </row>
    <row r="365" spans="1:2">
      <c r="A365" s="179" t="s">
        <v>928</v>
      </c>
      <c r="B365" s="176">
        <v>16123.71</v>
      </c>
    </row>
    <row r="366" spans="1:2">
      <c r="A366" s="179" t="s">
        <v>929</v>
      </c>
      <c r="B366" s="176">
        <v>16075.7</v>
      </c>
    </row>
    <row r="367" spans="1:2">
      <c r="A367" s="179" t="s">
        <v>930</v>
      </c>
      <c r="B367" s="176">
        <v>15570</v>
      </c>
    </row>
    <row r="368" spans="1:2">
      <c r="A368" s="179" t="s">
        <v>931</v>
      </c>
      <c r="B368" s="176">
        <v>15000</v>
      </c>
    </row>
    <row r="369" spans="1:2">
      <c r="A369" s="179" t="s">
        <v>393</v>
      </c>
      <c r="B369" s="176">
        <v>15000</v>
      </c>
    </row>
    <row r="370" spans="1:2">
      <c r="A370" s="179" t="s">
        <v>932</v>
      </c>
      <c r="B370" s="176">
        <v>15000</v>
      </c>
    </row>
    <row r="371" spans="1:2">
      <c r="A371" s="179" t="s">
        <v>349</v>
      </c>
      <c r="B371" s="176">
        <v>15000</v>
      </c>
    </row>
    <row r="372" spans="1:2">
      <c r="A372" s="179" t="s">
        <v>933</v>
      </c>
      <c r="B372" s="176">
        <v>15000</v>
      </c>
    </row>
    <row r="373" spans="1:2">
      <c r="A373" s="179" t="s">
        <v>934</v>
      </c>
      <c r="B373" s="176">
        <v>15000</v>
      </c>
    </row>
    <row r="374" spans="1:2">
      <c r="A374" s="179" t="s">
        <v>935</v>
      </c>
      <c r="B374" s="176">
        <v>14797.2</v>
      </c>
    </row>
    <row r="375" spans="1:2">
      <c r="A375" s="179" t="s">
        <v>936</v>
      </c>
      <c r="B375" s="176">
        <v>14400</v>
      </c>
    </row>
    <row r="376" spans="1:2">
      <c r="A376" s="179" t="s">
        <v>937</v>
      </c>
      <c r="B376" s="176">
        <v>14400</v>
      </c>
    </row>
    <row r="377" spans="1:2">
      <c r="A377" s="179" t="s">
        <v>938</v>
      </c>
      <c r="B377" s="176">
        <v>14128.79</v>
      </c>
    </row>
    <row r="378" spans="1:2">
      <c r="A378" s="179" t="s">
        <v>939</v>
      </c>
      <c r="B378" s="176">
        <v>13759.770000000002</v>
      </c>
    </row>
    <row r="379" spans="1:2">
      <c r="A379" s="179" t="s">
        <v>940</v>
      </c>
      <c r="B379" s="176">
        <v>13672</v>
      </c>
    </row>
    <row r="380" spans="1:2">
      <c r="A380" s="179" t="s">
        <v>941</v>
      </c>
      <c r="B380" s="176">
        <v>13600</v>
      </c>
    </row>
    <row r="381" spans="1:2">
      <c r="A381" s="179" t="s">
        <v>295</v>
      </c>
      <c r="B381" s="176">
        <v>13389.2</v>
      </c>
    </row>
    <row r="382" spans="1:2">
      <c r="A382" s="179" t="s">
        <v>942</v>
      </c>
      <c r="B382" s="176">
        <v>13303</v>
      </c>
    </row>
    <row r="383" spans="1:2">
      <c r="A383" s="179" t="s">
        <v>943</v>
      </c>
      <c r="B383" s="176">
        <v>13216</v>
      </c>
    </row>
    <row r="384" spans="1:2">
      <c r="A384" s="179" t="s">
        <v>944</v>
      </c>
      <c r="B384" s="176">
        <v>12685.66</v>
      </c>
    </row>
    <row r="385" spans="1:2">
      <c r="A385" s="179" t="s">
        <v>945</v>
      </c>
      <c r="B385" s="176">
        <v>12500</v>
      </c>
    </row>
    <row r="386" spans="1:2">
      <c r="A386" s="179" t="s">
        <v>946</v>
      </c>
      <c r="B386" s="176">
        <v>12168</v>
      </c>
    </row>
    <row r="387" spans="1:2">
      <c r="A387" s="179" t="s">
        <v>947</v>
      </c>
      <c r="B387" s="176">
        <v>11992.5</v>
      </c>
    </row>
    <row r="388" spans="1:2">
      <c r="A388" s="179" t="s">
        <v>948</v>
      </c>
      <c r="B388" s="176">
        <v>11450</v>
      </c>
    </row>
    <row r="389" spans="1:2">
      <c r="A389" s="179" t="s">
        <v>949</v>
      </c>
      <c r="B389" s="176">
        <v>11374</v>
      </c>
    </row>
    <row r="390" spans="1:2">
      <c r="A390" s="179" t="s">
        <v>950</v>
      </c>
      <c r="B390" s="176">
        <v>11360</v>
      </c>
    </row>
    <row r="391" spans="1:2">
      <c r="A391" s="179" t="s">
        <v>951</v>
      </c>
      <c r="B391" s="176">
        <v>11194</v>
      </c>
    </row>
    <row r="392" spans="1:2">
      <c r="A392" s="179" t="s">
        <v>952</v>
      </c>
      <c r="B392" s="176">
        <v>10967.1</v>
      </c>
    </row>
    <row r="393" spans="1:2">
      <c r="A393" s="179" t="s">
        <v>953</v>
      </c>
      <c r="B393" s="176">
        <v>10806.8</v>
      </c>
    </row>
    <row r="394" spans="1:2">
      <c r="A394" s="179" t="s">
        <v>954</v>
      </c>
      <c r="B394" s="176">
        <v>10450.530000000006</v>
      </c>
    </row>
    <row r="395" spans="1:2">
      <c r="A395" s="179" t="s">
        <v>955</v>
      </c>
      <c r="B395" s="176">
        <v>10065</v>
      </c>
    </row>
    <row r="396" spans="1:2">
      <c r="A396" s="179" t="s">
        <v>956</v>
      </c>
      <c r="B396" s="176">
        <v>10000.36</v>
      </c>
    </row>
    <row r="397" spans="1:2">
      <c r="A397" s="179" t="s">
        <v>467</v>
      </c>
      <c r="B397" s="176">
        <v>10000</v>
      </c>
    </row>
    <row r="398" spans="1:2">
      <c r="A398" s="179" t="s">
        <v>957</v>
      </c>
      <c r="B398" s="176">
        <v>10000</v>
      </c>
    </row>
    <row r="399" spans="1:2">
      <c r="A399" s="179" t="s">
        <v>958</v>
      </c>
      <c r="B399" s="176">
        <v>10000</v>
      </c>
    </row>
    <row r="400" spans="1:2">
      <c r="A400" s="179" t="s">
        <v>959</v>
      </c>
      <c r="B400" s="176">
        <v>10000</v>
      </c>
    </row>
    <row r="401" spans="1:2">
      <c r="A401" s="179" t="s">
        <v>960</v>
      </c>
      <c r="B401" s="176">
        <v>9966</v>
      </c>
    </row>
    <row r="402" spans="1:2">
      <c r="A402" s="179" t="s">
        <v>961</v>
      </c>
      <c r="B402" s="176">
        <v>9918</v>
      </c>
    </row>
    <row r="403" spans="1:2">
      <c r="A403" s="179" t="s">
        <v>962</v>
      </c>
      <c r="B403" s="176">
        <v>9799.68</v>
      </c>
    </row>
    <row r="404" spans="1:2">
      <c r="A404" s="179" t="s">
        <v>963</v>
      </c>
      <c r="B404" s="176">
        <v>9582.5</v>
      </c>
    </row>
    <row r="405" spans="1:2">
      <c r="A405" s="179" t="s">
        <v>964</v>
      </c>
      <c r="B405" s="176">
        <v>9440</v>
      </c>
    </row>
    <row r="406" spans="1:2">
      <c r="A406" s="179" t="s">
        <v>965</v>
      </c>
      <c r="B406" s="176">
        <v>9440</v>
      </c>
    </row>
    <row r="407" spans="1:2">
      <c r="A407" s="179" t="s">
        <v>428</v>
      </c>
      <c r="B407" s="176">
        <v>9334.9</v>
      </c>
    </row>
    <row r="408" spans="1:2">
      <c r="A408" s="179" t="s">
        <v>966</v>
      </c>
      <c r="B408" s="176">
        <v>9203.9999999999982</v>
      </c>
    </row>
    <row r="409" spans="1:2">
      <c r="A409" s="179" t="s">
        <v>967</v>
      </c>
      <c r="B409" s="176">
        <v>8800</v>
      </c>
    </row>
    <row r="410" spans="1:2">
      <c r="A410" s="179" t="s">
        <v>968</v>
      </c>
      <c r="B410" s="176">
        <v>8673</v>
      </c>
    </row>
    <row r="411" spans="1:2">
      <c r="A411" s="179" t="s">
        <v>969</v>
      </c>
      <c r="B411" s="176">
        <v>8613</v>
      </c>
    </row>
    <row r="412" spans="1:2">
      <c r="A412" s="179" t="s">
        <v>970</v>
      </c>
      <c r="B412" s="176">
        <v>8000</v>
      </c>
    </row>
    <row r="413" spans="1:2">
      <c r="A413" s="179" t="s">
        <v>971</v>
      </c>
      <c r="B413" s="176">
        <v>8000</v>
      </c>
    </row>
    <row r="414" spans="1:2">
      <c r="A414" s="179" t="s">
        <v>972</v>
      </c>
      <c r="B414" s="176">
        <v>7853</v>
      </c>
    </row>
    <row r="415" spans="1:2">
      <c r="A415" s="179" t="s">
        <v>973</v>
      </c>
      <c r="B415" s="176">
        <v>7500</v>
      </c>
    </row>
    <row r="416" spans="1:2">
      <c r="A416" s="179" t="s">
        <v>974</v>
      </c>
      <c r="B416" s="176">
        <v>7500</v>
      </c>
    </row>
    <row r="417" spans="1:2">
      <c r="A417" s="179" t="s">
        <v>975</v>
      </c>
      <c r="B417" s="176">
        <v>7500</v>
      </c>
    </row>
    <row r="418" spans="1:2">
      <c r="A418" s="179" t="s">
        <v>976</v>
      </c>
      <c r="B418" s="176">
        <v>7349</v>
      </c>
    </row>
    <row r="419" spans="1:2">
      <c r="A419" s="179" t="s">
        <v>977</v>
      </c>
      <c r="B419" s="176">
        <v>6903</v>
      </c>
    </row>
    <row r="420" spans="1:2">
      <c r="A420" s="179" t="s">
        <v>978</v>
      </c>
      <c r="B420" s="176">
        <v>6334.3</v>
      </c>
    </row>
    <row r="421" spans="1:2">
      <c r="A421" s="179" t="s">
        <v>979</v>
      </c>
      <c r="B421" s="176">
        <v>6150</v>
      </c>
    </row>
    <row r="422" spans="1:2">
      <c r="A422" s="179" t="s">
        <v>980</v>
      </c>
      <c r="B422" s="176">
        <v>6000</v>
      </c>
    </row>
    <row r="423" spans="1:2">
      <c r="A423" s="179" t="s">
        <v>418</v>
      </c>
      <c r="B423" s="176">
        <v>5963.3</v>
      </c>
    </row>
    <row r="424" spans="1:2">
      <c r="A424" s="179" t="s">
        <v>981</v>
      </c>
      <c r="B424" s="176">
        <v>5891.829999999999</v>
      </c>
    </row>
    <row r="425" spans="1:2">
      <c r="A425" s="179" t="s">
        <v>982</v>
      </c>
      <c r="B425" s="176">
        <v>5800</v>
      </c>
    </row>
    <row r="426" spans="1:2">
      <c r="A426" s="179" t="s">
        <v>983</v>
      </c>
      <c r="B426" s="176">
        <v>5568</v>
      </c>
    </row>
    <row r="427" spans="1:2">
      <c r="A427" s="179" t="s">
        <v>984</v>
      </c>
      <c r="B427" s="176">
        <v>5522.4000000000005</v>
      </c>
    </row>
    <row r="428" spans="1:2">
      <c r="A428" s="179" t="s">
        <v>985</v>
      </c>
      <c r="B428" s="176">
        <v>5492.9</v>
      </c>
    </row>
    <row r="429" spans="1:2">
      <c r="A429" s="179" t="s">
        <v>986</v>
      </c>
      <c r="B429" s="176">
        <v>5452.2</v>
      </c>
    </row>
    <row r="430" spans="1:2">
      <c r="A430" s="179" t="s">
        <v>987</v>
      </c>
      <c r="B430" s="176">
        <v>5452</v>
      </c>
    </row>
    <row r="431" spans="1:2">
      <c r="A431" s="179" t="s">
        <v>410</v>
      </c>
      <c r="B431" s="176">
        <v>5000</v>
      </c>
    </row>
    <row r="432" spans="1:2">
      <c r="A432" s="179" t="s">
        <v>988</v>
      </c>
      <c r="B432" s="176">
        <v>5000</v>
      </c>
    </row>
    <row r="433" spans="1:2">
      <c r="A433" s="179" t="s">
        <v>989</v>
      </c>
      <c r="B433" s="176">
        <v>5000</v>
      </c>
    </row>
    <row r="434" spans="1:2">
      <c r="A434" s="179" t="s">
        <v>422</v>
      </c>
      <c r="B434" s="176">
        <v>4960</v>
      </c>
    </row>
    <row r="435" spans="1:2">
      <c r="A435" s="179" t="s">
        <v>990</v>
      </c>
      <c r="B435" s="176">
        <v>4678.5600000000004</v>
      </c>
    </row>
    <row r="436" spans="1:2">
      <c r="A436" s="179" t="s">
        <v>991</v>
      </c>
      <c r="B436" s="176">
        <v>4640</v>
      </c>
    </row>
    <row r="437" spans="1:2">
      <c r="A437" s="179" t="s">
        <v>992</v>
      </c>
      <c r="B437" s="176">
        <v>4640</v>
      </c>
    </row>
    <row r="438" spans="1:2">
      <c r="A438" s="179" t="s">
        <v>993</v>
      </c>
      <c r="B438" s="176">
        <v>4366</v>
      </c>
    </row>
    <row r="439" spans="1:2">
      <c r="A439" s="179" t="s">
        <v>994</v>
      </c>
      <c r="B439" s="176">
        <v>4257.2</v>
      </c>
    </row>
    <row r="440" spans="1:2">
      <c r="A440" s="179" t="s">
        <v>995</v>
      </c>
      <c r="B440" s="176">
        <v>4176</v>
      </c>
    </row>
    <row r="441" spans="1:2">
      <c r="A441" s="179" t="s">
        <v>476</v>
      </c>
      <c r="B441" s="176">
        <v>4136</v>
      </c>
    </row>
    <row r="442" spans="1:2">
      <c r="A442" s="179" t="s">
        <v>996</v>
      </c>
      <c r="B442" s="176">
        <v>4064</v>
      </c>
    </row>
    <row r="443" spans="1:2">
      <c r="A443" s="179" t="s">
        <v>997</v>
      </c>
      <c r="B443" s="176">
        <v>4000</v>
      </c>
    </row>
    <row r="444" spans="1:2">
      <c r="A444" s="179" t="s">
        <v>998</v>
      </c>
      <c r="B444" s="176">
        <v>4000</v>
      </c>
    </row>
    <row r="445" spans="1:2">
      <c r="A445" s="179" t="s">
        <v>999</v>
      </c>
      <c r="B445" s="176">
        <v>4000</v>
      </c>
    </row>
    <row r="446" spans="1:2">
      <c r="A446" s="179" t="s">
        <v>1000</v>
      </c>
      <c r="B446" s="176">
        <v>4000</v>
      </c>
    </row>
    <row r="447" spans="1:2">
      <c r="A447" s="179" t="s">
        <v>1001</v>
      </c>
      <c r="B447" s="176">
        <v>4000</v>
      </c>
    </row>
    <row r="448" spans="1:2">
      <c r="A448" s="179" t="s">
        <v>1002</v>
      </c>
      <c r="B448" s="176">
        <v>3808</v>
      </c>
    </row>
    <row r="449" spans="1:2">
      <c r="A449" s="179" t="s">
        <v>1003</v>
      </c>
      <c r="B449" s="176">
        <v>3754.8999999999996</v>
      </c>
    </row>
    <row r="450" spans="1:2">
      <c r="A450" s="179" t="s">
        <v>310</v>
      </c>
      <c r="B450" s="176">
        <v>3658.59</v>
      </c>
    </row>
    <row r="451" spans="1:2">
      <c r="A451" s="179" t="s">
        <v>1004</v>
      </c>
      <c r="B451" s="176">
        <v>3599.9999999999995</v>
      </c>
    </row>
    <row r="452" spans="1:2">
      <c r="A452" s="179" t="s">
        <v>1005</v>
      </c>
      <c r="B452" s="176">
        <v>3540</v>
      </c>
    </row>
    <row r="453" spans="1:2">
      <c r="A453" s="179" t="s">
        <v>1006</v>
      </c>
      <c r="B453" s="176">
        <v>3510</v>
      </c>
    </row>
    <row r="454" spans="1:2">
      <c r="A454" s="179" t="s">
        <v>1007</v>
      </c>
      <c r="B454" s="176">
        <v>3422</v>
      </c>
    </row>
    <row r="455" spans="1:2">
      <c r="A455" s="179" t="s">
        <v>1008</v>
      </c>
      <c r="B455" s="176">
        <v>3400</v>
      </c>
    </row>
    <row r="456" spans="1:2">
      <c r="A456" s="179" t="s">
        <v>1009</v>
      </c>
      <c r="B456" s="176">
        <v>3248</v>
      </c>
    </row>
    <row r="457" spans="1:2">
      <c r="A457" s="179" t="s">
        <v>1010</v>
      </c>
      <c r="B457" s="176">
        <v>3181.88</v>
      </c>
    </row>
    <row r="458" spans="1:2">
      <c r="A458" s="179" t="s">
        <v>1011</v>
      </c>
      <c r="B458" s="176">
        <v>3036</v>
      </c>
    </row>
    <row r="459" spans="1:2">
      <c r="A459" s="179" t="s">
        <v>1012</v>
      </c>
      <c r="B459" s="176">
        <v>3000</v>
      </c>
    </row>
    <row r="460" spans="1:2">
      <c r="A460" s="179" t="s">
        <v>1013</v>
      </c>
      <c r="B460" s="176">
        <v>3000</v>
      </c>
    </row>
    <row r="461" spans="1:2">
      <c r="A461" s="179" t="s">
        <v>1014</v>
      </c>
      <c r="B461" s="176">
        <v>3000</v>
      </c>
    </row>
    <row r="462" spans="1:2">
      <c r="A462" s="179" t="s">
        <v>1015</v>
      </c>
      <c r="B462" s="176">
        <v>3000</v>
      </c>
    </row>
    <row r="463" spans="1:2">
      <c r="A463" s="179" t="s">
        <v>1016</v>
      </c>
      <c r="B463" s="176">
        <v>2999.76</v>
      </c>
    </row>
    <row r="464" spans="1:2">
      <c r="A464" s="179" t="s">
        <v>1017</v>
      </c>
      <c r="B464" s="176">
        <v>2972.5</v>
      </c>
    </row>
    <row r="465" spans="1:2">
      <c r="A465" s="179" t="s">
        <v>1018</v>
      </c>
      <c r="B465" s="176">
        <v>2950</v>
      </c>
    </row>
    <row r="466" spans="1:2">
      <c r="A466" s="179" t="s">
        <v>1019</v>
      </c>
      <c r="B466" s="176">
        <v>2912.5</v>
      </c>
    </row>
    <row r="467" spans="1:2">
      <c r="A467" s="179" t="s">
        <v>1020</v>
      </c>
      <c r="B467" s="176">
        <v>2900</v>
      </c>
    </row>
    <row r="468" spans="1:2">
      <c r="A468" s="179" t="s">
        <v>1021</v>
      </c>
      <c r="B468" s="176">
        <v>2883</v>
      </c>
    </row>
    <row r="469" spans="1:2">
      <c r="A469" s="179" t="s">
        <v>1022</v>
      </c>
      <c r="B469" s="176">
        <v>2835.04</v>
      </c>
    </row>
    <row r="470" spans="1:2">
      <c r="A470" s="179" t="s">
        <v>1023</v>
      </c>
      <c r="B470" s="176">
        <v>2795</v>
      </c>
    </row>
    <row r="471" spans="1:2">
      <c r="A471" s="179" t="s">
        <v>1024</v>
      </c>
      <c r="B471" s="176">
        <v>2752.93</v>
      </c>
    </row>
    <row r="472" spans="1:2">
      <c r="A472" s="179" t="s">
        <v>1025</v>
      </c>
      <c r="B472" s="176">
        <v>2667.84</v>
      </c>
    </row>
    <row r="473" spans="1:2">
      <c r="A473" s="179" t="s">
        <v>1026</v>
      </c>
      <c r="B473" s="176">
        <v>2610</v>
      </c>
    </row>
    <row r="474" spans="1:2">
      <c r="A474" s="179" t="s">
        <v>1027</v>
      </c>
      <c r="B474" s="176">
        <v>2574</v>
      </c>
    </row>
    <row r="475" spans="1:2">
      <c r="A475" s="179" t="s">
        <v>1028</v>
      </c>
      <c r="B475" s="176">
        <v>2571.33</v>
      </c>
    </row>
    <row r="476" spans="1:2">
      <c r="A476" s="179" t="s">
        <v>1029</v>
      </c>
      <c r="B476" s="176">
        <v>2499.1099999999997</v>
      </c>
    </row>
    <row r="477" spans="1:2">
      <c r="A477" s="179" t="s">
        <v>1030</v>
      </c>
      <c r="B477" s="176">
        <v>2457</v>
      </c>
    </row>
    <row r="478" spans="1:2">
      <c r="A478" s="179" t="s">
        <v>1031</v>
      </c>
      <c r="B478" s="176">
        <v>2449.92</v>
      </c>
    </row>
    <row r="479" spans="1:2">
      <c r="A479" s="179" t="s">
        <v>1032</v>
      </c>
      <c r="B479" s="176">
        <v>2340</v>
      </c>
    </row>
    <row r="480" spans="1:2">
      <c r="A480" s="179" t="s">
        <v>1033</v>
      </c>
      <c r="B480" s="176">
        <v>2320</v>
      </c>
    </row>
    <row r="481" spans="1:2">
      <c r="A481" s="179" t="s">
        <v>1034</v>
      </c>
      <c r="B481" s="176">
        <v>2277.4</v>
      </c>
    </row>
    <row r="482" spans="1:2">
      <c r="A482" s="179" t="s">
        <v>1035</v>
      </c>
      <c r="B482" s="176">
        <v>2106</v>
      </c>
    </row>
    <row r="483" spans="1:2">
      <c r="A483" s="179" t="s">
        <v>1036</v>
      </c>
      <c r="B483" s="176">
        <v>2100</v>
      </c>
    </row>
    <row r="484" spans="1:2">
      <c r="A484" s="179" t="s">
        <v>1037</v>
      </c>
      <c r="B484" s="176">
        <v>2000</v>
      </c>
    </row>
    <row r="485" spans="1:2">
      <c r="A485" s="179" t="s">
        <v>1038</v>
      </c>
      <c r="B485" s="176">
        <v>2000</v>
      </c>
    </row>
    <row r="486" spans="1:2">
      <c r="A486" s="179" t="s">
        <v>1039</v>
      </c>
      <c r="B486" s="176">
        <v>1948.8000000000002</v>
      </c>
    </row>
    <row r="487" spans="1:2">
      <c r="A487" s="179" t="s">
        <v>1040</v>
      </c>
      <c r="B487" s="176">
        <v>1849.65</v>
      </c>
    </row>
    <row r="488" spans="1:2">
      <c r="A488" s="179" t="s">
        <v>1041</v>
      </c>
      <c r="B488" s="176">
        <v>1755</v>
      </c>
    </row>
    <row r="489" spans="1:2">
      <c r="A489" s="179" t="s">
        <v>1042</v>
      </c>
      <c r="B489" s="176">
        <v>1624</v>
      </c>
    </row>
    <row r="490" spans="1:2">
      <c r="A490" s="179" t="s">
        <v>1043</v>
      </c>
      <c r="B490" s="176">
        <v>1598.38</v>
      </c>
    </row>
    <row r="491" spans="1:2">
      <c r="A491" s="179" t="s">
        <v>1044</v>
      </c>
      <c r="B491" s="176">
        <v>1574.95</v>
      </c>
    </row>
    <row r="492" spans="1:2">
      <c r="A492" s="179" t="s">
        <v>1045</v>
      </c>
      <c r="B492" s="176">
        <v>1513.8</v>
      </c>
    </row>
    <row r="493" spans="1:2">
      <c r="A493" s="179" t="s">
        <v>1046</v>
      </c>
      <c r="B493" s="176">
        <v>1508</v>
      </c>
    </row>
    <row r="494" spans="1:2">
      <c r="A494" s="179" t="s">
        <v>1047</v>
      </c>
      <c r="B494" s="176">
        <v>1500</v>
      </c>
    </row>
    <row r="495" spans="1:2">
      <c r="A495" s="179" t="s">
        <v>1048</v>
      </c>
      <c r="B495" s="176">
        <v>1416</v>
      </c>
    </row>
    <row r="496" spans="1:2">
      <c r="A496" s="179" t="s">
        <v>1049</v>
      </c>
      <c r="B496" s="176">
        <v>1413.1299999999999</v>
      </c>
    </row>
    <row r="497" spans="1:2">
      <c r="A497" s="179" t="s">
        <v>1050</v>
      </c>
      <c r="B497" s="176">
        <v>1392</v>
      </c>
    </row>
    <row r="498" spans="1:2">
      <c r="A498" s="179" t="s">
        <v>1051</v>
      </c>
      <c r="B498" s="176">
        <v>1240</v>
      </c>
    </row>
    <row r="499" spans="1:2">
      <c r="A499" s="179" t="s">
        <v>1052</v>
      </c>
      <c r="B499" s="176">
        <v>1231.92</v>
      </c>
    </row>
    <row r="500" spans="1:2">
      <c r="A500" s="179" t="s">
        <v>1053</v>
      </c>
      <c r="B500" s="176">
        <v>1203</v>
      </c>
    </row>
    <row r="501" spans="1:2">
      <c r="A501" s="179" t="s">
        <v>1054</v>
      </c>
      <c r="B501" s="176">
        <v>1170</v>
      </c>
    </row>
    <row r="502" spans="1:2">
      <c r="A502" s="179" t="s">
        <v>1055</v>
      </c>
      <c r="B502" s="176">
        <v>1121</v>
      </c>
    </row>
    <row r="503" spans="1:2">
      <c r="A503" s="179" t="s">
        <v>1056</v>
      </c>
      <c r="B503" s="176">
        <v>1117.3499999999999</v>
      </c>
    </row>
    <row r="504" spans="1:2">
      <c r="A504" s="179" t="s">
        <v>1057</v>
      </c>
      <c r="B504" s="176">
        <v>1100</v>
      </c>
    </row>
    <row r="505" spans="1:2">
      <c r="A505" s="179" t="s">
        <v>1058</v>
      </c>
      <c r="B505" s="176">
        <v>1100</v>
      </c>
    </row>
    <row r="506" spans="1:2">
      <c r="A506" s="179" t="s">
        <v>1059</v>
      </c>
      <c r="B506" s="176">
        <v>1016</v>
      </c>
    </row>
    <row r="507" spans="1:2">
      <c r="A507" s="179" t="s">
        <v>1060</v>
      </c>
      <c r="B507" s="176">
        <v>1000</v>
      </c>
    </row>
    <row r="508" spans="1:2">
      <c r="A508" s="179" t="s">
        <v>1061</v>
      </c>
      <c r="B508" s="176">
        <v>1000</v>
      </c>
    </row>
    <row r="509" spans="1:2">
      <c r="A509" s="179" t="s">
        <v>1062</v>
      </c>
      <c r="B509" s="176">
        <v>949</v>
      </c>
    </row>
    <row r="510" spans="1:2">
      <c r="A510" s="179" t="s">
        <v>1063</v>
      </c>
      <c r="B510" s="176">
        <v>943.99</v>
      </c>
    </row>
    <row r="511" spans="1:2">
      <c r="A511" s="179" t="s">
        <v>1064</v>
      </c>
      <c r="B511" s="176">
        <v>927.49</v>
      </c>
    </row>
    <row r="512" spans="1:2">
      <c r="A512" s="179" t="s">
        <v>1065</v>
      </c>
      <c r="B512" s="176">
        <v>854.6</v>
      </c>
    </row>
    <row r="513" spans="1:2">
      <c r="A513" s="179" t="s">
        <v>1066</v>
      </c>
      <c r="B513" s="176">
        <v>845.4</v>
      </c>
    </row>
    <row r="514" spans="1:2">
      <c r="A514" s="179" t="s">
        <v>1067</v>
      </c>
      <c r="B514" s="176">
        <v>799.99</v>
      </c>
    </row>
    <row r="515" spans="1:2">
      <c r="A515" s="179" t="s">
        <v>1068</v>
      </c>
      <c r="B515" s="176">
        <v>772.49</v>
      </c>
    </row>
    <row r="516" spans="1:2">
      <c r="A516" s="179" t="s">
        <v>1069</v>
      </c>
      <c r="B516" s="176">
        <v>750</v>
      </c>
    </row>
    <row r="517" spans="1:2">
      <c r="A517" s="179" t="s">
        <v>1070</v>
      </c>
      <c r="B517" s="176">
        <v>580</v>
      </c>
    </row>
    <row r="518" spans="1:2">
      <c r="A518" s="179" t="s">
        <v>1071</v>
      </c>
      <c r="B518" s="176">
        <v>535.89</v>
      </c>
    </row>
    <row r="519" spans="1:2">
      <c r="A519" s="179" t="s">
        <v>1072</v>
      </c>
      <c r="B519" s="176">
        <v>467.48</v>
      </c>
    </row>
    <row r="520" spans="1:2">
      <c r="A520" s="179" t="s">
        <v>1073</v>
      </c>
      <c r="B520" s="176">
        <v>34.5</v>
      </c>
    </row>
    <row r="521" spans="1:2">
      <c r="A521" s="179" t="s">
        <v>1075</v>
      </c>
      <c r="B521" s="176">
        <v>-500000</v>
      </c>
    </row>
    <row r="522" spans="1:2">
      <c r="A522" s="173" t="s">
        <v>243</v>
      </c>
      <c r="B522" s="177">
        <v>143010160.62000009</v>
      </c>
    </row>
    <row r="523" spans="1:2">
      <c r="A523" s="174"/>
      <c r="B523" s="174"/>
    </row>
    <row r="524" spans="1:2">
      <c r="A524" s="175" t="s">
        <v>244</v>
      </c>
      <c r="B524" s="174"/>
    </row>
    <row r="525" spans="1:2">
      <c r="A525" s="175" t="s">
        <v>1074</v>
      </c>
      <c r="B525" s="174"/>
    </row>
    <row r="527" spans="1:2">
      <c r="B527" s="180">
        <f>B522/1000</f>
        <v>143010.1606200001</v>
      </c>
    </row>
    <row r="528" spans="1:2">
      <c r="A528" s="84" t="s">
        <v>1077</v>
      </c>
      <c r="B528" s="181">
        <f>B527-B46</f>
        <v>-19904.812449999939</v>
      </c>
    </row>
  </sheetData>
  <mergeCells count="2">
    <mergeCell ref="A1:B2"/>
    <mergeCell ref="A48:B48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79"/>
  <sheetViews>
    <sheetView rightToLeft="1" workbookViewId="0">
      <pane xSplit="1" ySplit="3" topLeftCell="B4" activePane="bottomRight" state="frozen"/>
      <selection pane="topRight" activeCell="B1" sqref="B1"/>
      <selection pane="bottomLeft" activeCell="A2" sqref="A2"/>
      <selection pane="bottomRight" activeCell="A4" sqref="A4"/>
    </sheetView>
  </sheetViews>
  <sheetFormatPr defaultRowHeight="14.25"/>
  <cols>
    <col min="1" max="1" width="43" bestFit="1" customWidth="1"/>
    <col min="2" max="2" width="17.75" style="2" customWidth="1"/>
  </cols>
  <sheetData>
    <row r="1" spans="1:2">
      <c r="A1" s="236" t="s">
        <v>484</v>
      </c>
      <c r="B1" s="236"/>
    </row>
    <row r="2" spans="1:2">
      <c r="A2" s="236"/>
      <c r="B2" s="236"/>
    </row>
    <row r="3" spans="1:2">
      <c r="A3" t="s">
        <v>23</v>
      </c>
      <c r="B3" s="2" t="s">
        <v>246</v>
      </c>
    </row>
    <row r="4" spans="1:2">
      <c r="A4" t="s">
        <v>126</v>
      </c>
      <c r="B4" s="2">
        <v>84660</v>
      </c>
    </row>
    <row r="5" spans="1:2">
      <c r="A5" t="s">
        <v>130</v>
      </c>
      <c r="B5" s="2">
        <v>12858.072070000002</v>
      </c>
    </row>
    <row r="6" spans="1:2">
      <c r="A6" t="s">
        <v>172</v>
      </c>
      <c r="B6" s="2">
        <v>8727.277</v>
      </c>
    </row>
    <row r="7" spans="1:2">
      <c r="A7" t="s">
        <v>171</v>
      </c>
      <c r="B7" s="2">
        <v>3076.2950000000001</v>
      </c>
    </row>
    <row r="8" spans="1:2">
      <c r="A8" t="s">
        <v>215</v>
      </c>
      <c r="B8" s="2">
        <v>380</v>
      </c>
    </row>
    <row r="9" spans="1:2">
      <c r="A9" t="s">
        <v>170</v>
      </c>
      <c r="B9" s="2">
        <v>223.36</v>
      </c>
    </row>
    <row r="10" spans="1:2">
      <c r="A10" t="s">
        <v>93</v>
      </c>
      <c r="B10" s="2">
        <v>42.999989999999997</v>
      </c>
    </row>
    <row r="12" spans="1:2" ht="15" thickBot="1">
      <c r="B12" s="26">
        <f>SUM(B4:B11)</f>
        <v>109968.00405999999</v>
      </c>
    </row>
    <row r="13" spans="1:2" ht="15" thickTop="1"/>
    <row r="14" spans="1:2" ht="15" thickBot="1"/>
    <row r="15" spans="1:2">
      <c r="A15" s="171" t="s">
        <v>480</v>
      </c>
      <c r="B15" s="172" t="s">
        <v>708</v>
      </c>
    </row>
    <row r="16" spans="1:2">
      <c r="A16" s="172" t="s">
        <v>292</v>
      </c>
      <c r="B16" s="176">
        <v>5494220.1200000001</v>
      </c>
    </row>
    <row r="17" spans="1:2">
      <c r="A17" s="172" t="s">
        <v>268</v>
      </c>
      <c r="B17" s="176">
        <v>4510000</v>
      </c>
    </row>
    <row r="18" spans="1:2">
      <c r="A18" s="172" t="s">
        <v>1078</v>
      </c>
      <c r="B18" s="176">
        <v>4510000</v>
      </c>
    </row>
    <row r="19" spans="1:2">
      <c r="A19" s="172" t="s">
        <v>1079</v>
      </c>
      <c r="B19" s="176">
        <v>4500000</v>
      </c>
    </row>
    <row r="20" spans="1:2">
      <c r="A20" s="172" t="s">
        <v>1080</v>
      </c>
      <c r="B20" s="176">
        <v>4500000</v>
      </c>
    </row>
    <row r="21" spans="1:2">
      <c r="A21" s="172" t="s">
        <v>1081</v>
      </c>
      <c r="B21" s="176">
        <v>4500000</v>
      </c>
    </row>
    <row r="22" spans="1:2">
      <c r="A22" s="172" t="s">
        <v>1082</v>
      </c>
      <c r="B22" s="176">
        <v>4500000</v>
      </c>
    </row>
    <row r="23" spans="1:2">
      <c r="A23" s="172" t="s">
        <v>1083</v>
      </c>
      <c r="B23" s="176">
        <v>4500000</v>
      </c>
    </row>
    <row r="24" spans="1:2">
      <c r="A24" s="172" t="s">
        <v>458</v>
      </c>
      <c r="B24" s="176">
        <v>4493000</v>
      </c>
    </row>
    <row r="25" spans="1:2">
      <c r="A25" s="172" t="s">
        <v>288</v>
      </c>
      <c r="B25" s="176">
        <v>3881961.7800000003</v>
      </c>
    </row>
    <row r="26" spans="1:2">
      <c r="A26" s="172" t="s">
        <v>1084</v>
      </c>
      <c r="B26" s="176">
        <v>3482000</v>
      </c>
    </row>
    <row r="27" spans="1:2">
      <c r="A27" s="172" t="s">
        <v>1085</v>
      </c>
      <c r="B27" s="176">
        <v>3382500</v>
      </c>
    </row>
    <row r="28" spans="1:2">
      <c r="A28" s="172" t="s">
        <v>1086</v>
      </c>
      <c r="B28" s="176">
        <v>3130000</v>
      </c>
    </row>
    <row r="29" spans="1:2">
      <c r="A29" s="172" t="s">
        <v>1087</v>
      </c>
      <c r="B29" s="176">
        <v>3130000</v>
      </c>
    </row>
    <row r="30" spans="1:2">
      <c r="A30" s="172" t="s">
        <v>1088</v>
      </c>
      <c r="B30" s="176">
        <v>2916460.49</v>
      </c>
    </row>
    <row r="31" spans="1:2">
      <c r="A31" s="172" t="s">
        <v>295</v>
      </c>
      <c r="B31" s="176">
        <v>2392500</v>
      </c>
    </row>
    <row r="32" spans="1:2">
      <c r="A32" s="172" t="s">
        <v>1089</v>
      </c>
      <c r="B32" s="176">
        <v>2250000</v>
      </c>
    </row>
    <row r="33" spans="1:2">
      <c r="A33" s="172" t="s">
        <v>308</v>
      </c>
      <c r="B33" s="176">
        <v>1000000</v>
      </c>
    </row>
    <row r="34" spans="1:2">
      <c r="A34" s="172" t="s">
        <v>294</v>
      </c>
      <c r="B34" s="176">
        <v>1000000</v>
      </c>
    </row>
    <row r="35" spans="1:2">
      <c r="A35" s="172" t="s">
        <v>1090</v>
      </c>
      <c r="B35" s="176">
        <v>1000000</v>
      </c>
    </row>
    <row r="36" spans="1:2">
      <c r="A36" s="172" t="s">
        <v>1091</v>
      </c>
      <c r="B36" s="176">
        <v>997240.68</v>
      </c>
    </row>
    <row r="37" spans="1:2">
      <c r="A37" s="172" t="s">
        <v>298</v>
      </c>
      <c r="B37" s="176">
        <v>750000</v>
      </c>
    </row>
    <row r="38" spans="1:2">
      <c r="A38" s="172" t="s">
        <v>445</v>
      </c>
      <c r="B38" s="176">
        <v>750000</v>
      </c>
    </row>
    <row r="39" spans="1:2">
      <c r="A39" s="172" t="s">
        <v>290</v>
      </c>
      <c r="B39" s="176">
        <v>750000</v>
      </c>
    </row>
    <row r="40" spans="1:2">
      <c r="A40" s="172" t="s">
        <v>1092</v>
      </c>
      <c r="B40" s="176">
        <v>550000</v>
      </c>
    </row>
    <row r="41" spans="1:2">
      <c r="A41" s="172" t="s">
        <v>1093</v>
      </c>
      <c r="B41" s="176">
        <v>480000</v>
      </c>
    </row>
    <row r="42" spans="1:2">
      <c r="A42" s="172" t="s">
        <v>449</v>
      </c>
      <c r="B42" s="176">
        <v>453950</v>
      </c>
    </row>
    <row r="43" spans="1:2">
      <c r="A43" s="172" t="s">
        <v>312</v>
      </c>
      <c r="B43" s="176">
        <v>400000</v>
      </c>
    </row>
    <row r="44" spans="1:2">
      <c r="A44" s="172" t="s">
        <v>286</v>
      </c>
      <c r="B44" s="176">
        <v>400000</v>
      </c>
    </row>
    <row r="45" spans="1:2">
      <c r="A45" s="172" t="s">
        <v>464</v>
      </c>
      <c r="B45" s="176">
        <v>400000</v>
      </c>
    </row>
    <row r="46" spans="1:2">
      <c r="A46" s="172" t="s">
        <v>861</v>
      </c>
      <c r="B46" s="176">
        <v>400000</v>
      </c>
    </row>
    <row r="47" spans="1:2">
      <c r="A47" s="172" t="s">
        <v>841</v>
      </c>
      <c r="B47" s="176">
        <v>400000</v>
      </c>
    </row>
    <row r="48" spans="1:2">
      <c r="A48" s="172" t="s">
        <v>405</v>
      </c>
      <c r="B48" s="176">
        <v>400000</v>
      </c>
    </row>
    <row r="49" spans="1:2">
      <c r="A49" s="172" t="s">
        <v>1094</v>
      </c>
      <c r="B49" s="176">
        <v>400000</v>
      </c>
    </row>
    <row r="50" spans="1:2">
      <c r="A50" s="172" t="s">
        <v>883</v>
      </c>
      <c r="B50" s="176">
        <v>400000</v>
      </c>
    </row>
    <row r="51" spans="1:2">
      <c r="A51" s="172" t="s">
        <v>468</v>
      </c>
      <c r="B51" s="176">
        <v>400000</v>
      </c>
    </row>
    <row r="52" spans="1:2">
      <c r="A52" s="172" t="s">
        <v>435</v>
      </c>
      <c r="B52" s="176">
        <v>400000</v>
      </c>
    </row>
    <row r="53" spans="1:2">
      <c r="A53" s="172" t="s">
        <v>858</v>
      </c>
      <c r="B53" s="176">
        <v>400000</v>
      </c>
    </row>
    <row r="54" spans="1:2">
      <c r="A54" s="172" t="s">
        <v>849</v>
      </c>
      <c r="B54" s="176">
        <v>400000</v>
      </c>
    </row>
    <row r="55" spans="1:2">
      <c r="A55" s="172" t="s">
        <v>812</v>
      </c>
      <c r="B55" s="176">
        <v>400000</v>
      </c>
    </row>
    <row r="56" spans="1:2">
      <c r="A56" s="172" t="s">
        <v>322</v>
      </c>
      <c r="B56" s="176">
        <v>400000</v>
      </c>
    </row>
    <row r="57" spans="1:2">
      <c r="A57" s="172" t="s">
        <v>323</v>
      </c>
      <c r="B57" s="176">
        <v>400000</v>
      </c>
    </row>
    <row r="58" spans="1:2">
      <c r="A58" s="172" t="s">
        <v>372</v>
      </c>
      <c r="B58" s="176">
        <v>400000</v>
      </c>
    </row>
    <row r="59" spans="1:2">
      <c r="A59" s="172" t="s">
        <v>376</v>
      </c>
      <c r="B59" s="176">
        <v>400000</v>
      </c>
    </row>
    <row r="60" spans="1:2">
      <c r="A60" s="172" t="s">
        <v>345</v>
      </c>
      <c r="B60" s="176">
        <v>399930</v>
      </c>
    </row>
    <row r="61" spans="1:2">
      <c r="A61" s="172" t="s">
        <v>463</v>
      </c>
      <c r="B61" s="176">
        <v>399664</v>
      </c>
    </row>
    <row r="62" spans="1:2">
      <c r="A62" s="172" t="s">
        <v>402</v>
      </c>
      <c r="B62" s="176">
        <v>393733</v>
      </c>
    </row>
    <row r="63" spans="1:2">
      <c r="A63" s="172" t="s">
        <v>1095</v>
      </c>
      <c r="B63" s="176">
        <v>390400</v>
      </c>
    </row>
    <row r="64" spans="1:2">
      <c r="A64" s="172" t="s">
        <v>314</v>
      </c>
      <c r="B64" s="176">
        <v>290295</v>
      </c>
    </row>
    <row r="65" spans="1:2">
      <c r="A65" s="172" t="s">
        <v>440</v>
      </c>
      <c r="B65" s="176">
        <v>286000</v>
      </c>
    </row>
    <row r="66" spans="1:2">
      <c r="A66" s="172" t="s">
        <v>382</v>
      </c>
      <c r="B66" s="176">
        <v>250000</v>
      </c>
    </row>
    <row r="67" spans="1:2">
      <c r="A67" s="172" t="s">
        <v>471</v>
      </c>
      <c r="B67" s="176">
        <v>190000</v>
      </c>
    </row>
    <row r="68" spans="1:2">
      <c r="A68" s="172" t="s">
        <v>336</v>
      </c>
      <c r="B68" s="176">
        <v>150000</v>
      </c>
    </row>
    <row r="69" spans="1:2">
      <c r="A69" s="172" t="s">
        <v>427</v>
      </c>
      <c r="B69" s="176">
        <v>90000</v>
      </c>
    </row>
    <row r="70" spans="1:2">
      <c r="A70" s="172" t="s">
        <v>1096</v>
      </c>
      <c r="B70" s="176">
        <v>89019.989999999991</v>
      </c>
    </row>
    <row r="71" spans="1:2">
      <c r="A71" s="172" t="s">
        <v>1097</v>
      </c>
      <c r="B71" s="176">
        <v>88500</v>
      </c>
    </row>
    <row r="72" spans="1:2">
      <c r="A72" s="172" t="s">
        <v>1098</v>
      </c>
      <c r="B72" s="176">
        <v>44840</v>
      </c>
    </row>
    <row r="73" spans="1:2">
      <c r="A73" s="172" t="s">
        <v>1099</v>
      </c>
      <c r="B73" s="176">
        <v>44000</v>
      </c>
    </row>
    <row r="74" spans="1:2">
      <c r="A74" s="173" t="s">
        <v>243</v>
      </c>
      <c r="B74" s="177">
        <v>83710215.060000002</v>
      </c>
    </row>
    <row r="75" spans="1:2">
      <c r="A75" s="174"/>
      <c r="B75" s="174"/>
    </row>
    <row r="76" spans="1:2">
      <c r="A76" s="175" t="s">
        <v>244</v>
      </c>
      <c r="B76" s="174"/>
    </row>
    <row r="77" spans="1:2">
      <c r="A77" s="175" t="s">
        <v>1100</v>
      </c>
      <c r="B77" s="174"/>
    </row>
    <row r="79" spans="1:2">
      <c r="A79" s="84" t="s">
        <v>1101</v>
      </c>
      <c r="B79" s="181">
        <f>B74/1000-B12</f>
        <v>-26257.78899999999</v>
      </c>
    </row>
  </sheetData>
  <mergeCells count="1">
    <mergeCell ref="A1:B2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9"/>
  <sheetViews>
    <sheetView rightToLeft="1" workbookViewId="0">
      <pane xSplit="1" ySplit="3" topLeftCell="B4" activePane="bottomRight" state="frozen"/>
      <selection pane="topRight" activeCell="E1" sqref="E1"/>
      <selection pane="bottomLeft" activeCell="A2" sqref="A2"/>
      <selection pane="bottomRight" sqref="A1:M2"/>
    </sheetView>
  </sheetViews>
  <sheetFormatPr defaultRowHeight="14.25"/>
  <cols>
    <col min="1" max="1" width="43.625" bestFit="1" customWidth="1"/>
    <col min="2" max="2" width="18.125" hidden="1" customWidth="1"/>
    <col min="3" max="10" width="0" hidden="1" customWidth="1"/>
    <col min="11" max="11" width="13.875" hidden="1" customWidth="1"/>
    <col min="12" max="12" width="19.625" hidden="1" customWidth="1"/>
    <col min="13" max="13" width="17.75" customWidth="1"/>
  </cols>
  <sheetData>
    <row r="1" spans="1:13">
      <c r="A1" s="237" t="s">
        <v>485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</row>
    <row r="2" spans="1:13">
      <c r="A2" s="238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</row>
    <row r="3" spans="1:13">
      <c r="A3" s="10" t="s">
        <v>23</v>
      </c>
      <c r="B3" s="10" t="s">
        <v>27</v>
      </c>
      <c r="C3" s="10" t="s">
        <v>14</v>
      </c>
      <c r="D3" s="10" t="s">
        <v>15</v>
      </c>
      <c r="E3" s="10" t="s">
        <v>16</v>
      </c>
      <c r="F3" s="10" t="s">
        <v>17</v>
      </c>
      <c r="G3" s="10" t="s">
        <v>18</v>
      </c>
      <c r="H3" s="10" t="s">
        <v>19</v>
      </c>
      <c r="I3" s="10" t="s">
        <v>20</v>
      </c>
      <c r="J3" s="10" t="s">
        <v>21</v>
      </c>
      <c r="K3" s="10" t="s">
        <v>245</v>
      </c>
      <c r="L3" s="10" t="s">
        <v>29</v>
      </c>
      <c r="M3" s="10" t="s">
        <v>246</v>
      </c>
    </row>
    <row r="4" spans="1:13">
      <c r="A4" s="10" t="s">
        <v>152</v>
      </c>
      <c r="B4" s="10" t="s">
        <v>39</v>
      </c>
      <c r="C4" s="10" t="s">
        <v>35</v>
      </c>
      <c r="D4" s="10" t="s">
        <v>35</v>
      </c>
      <c r="E4" s="10">
        <v>1346.8093900000001</v>
      </c>
      <c r="F4" s="10">
        <v>17120.302029999995</v>
      </c>
      <c r="G4" s="10">
        <v>9165.3292899999997</v>
      </c>
      <c r="H4" s="10">
        <v>19.908819999999999</v>
      </c>
      <c r="I4" s="10">
        <v>2.5350000000000001</v>
      </c>
      <c r="J4" s="10" t="s">
        <v>35</v>
      </c>
      <c r="K4" s="10">
        <v>0</v>
      </c>
      <c r="L4" s="10" t="s">
        <v>35</v>
      </c>
      <c r="M4" s="3">
        <v>27703.527749999994</v>
      </c>
    </row>
    <row r="5" spans="1:13">
      <c r="A5" s="10" t="s">
        <v>36</v>
      </c>
      <c r="B5" s="10" t="s">
        <v>39</v>
      </c>
      <c r="C5" s="10" t="s">
        <v>35</v>
      </c>
      <c r="D5" s="10" t="s">
        <v>35</v>
      </c>
      <c r="E5" s="10">
        <v>923.80131999999992</v>
      </c>
      <c r="F5" s="10">
        <v>1952.0032799999999</v>
      </c>
      <c r="G5" s="10">
        <v>1531.5735700000005</v>
      </c>
      <c r="H5" s="10">
        <v>1859.6302799999996</v>
      </c>
      <c r="I5" s="10">
        <v>1884.9940499999991</v>
      </c>
      <c r="J5" s="10">
        <v>925.79342999999994</v>
      </c>
      <c r="K5" s="10">
        <v>124.56676999999999</v>
      </c>
      <c r="L5" s="10">
        <v>181.82854999999998</v>
      </c>
      <c r="M5" s="3">
        <v>10053.809469999998</v>
      </c>
    </row>
    <row r="6" spans="1:13">
      <c r="A6" s="10" t="s">
        <v>153</v>
      </c>
      <c r="B6" s="10" t="s">
        <v>39</v>
      </c>
      <c r="C6" s="10" t="s">
        <v>35</v>
      </c>
      <c r="D6" s="10" t="s">
        <v>35</v>
      </c>
      <c r="E6" s="10" t="s">
        <v>35</v>
      </c>
      <c r="F6" s="10" t="s">
        <v>35</v>
      </c>
      <c r="G6" s="10" t="s">
        <v>35</v>
      </c>
      <c r="H6" s="10" t="s">
        <v>35</v>
      </c>
      <c r="I6" s="10">
        <v>2373.17443</v>
      </c>
      <c r="J6" s="10">
        <v>2180.0407700000001</v>
      </c>
      <c r="K6" s="10">
        <v>0</v>
      </c>
      <c r="L6" s="10">
        <v>4.05</v>
      </c>
      <c r="M6" s="3">
        <v>5310.5210799999995</v>
      </c>
    </row>
    <row r="7" spans="1:13">
      <c r="A7" s="10" t="s">
        <v>157</v>
      </c>
      <c r="B7" s="10" t="s">
        <v>39</v>
      </c>
      <c r="C7" s="10" t="s">
        <v>35</v>
      </c>
      <c r="D7" s="10" t="s">
        <v>35</v>
      </c>
      <c r="E7" s="10" t="s">
        <v>35</v>
      </c>
      <c r="F7" s="10" t="s">
        <v>35</v>
      </c>
      <c r="G7" s="10" t="s">
        <v>35</v>
      </c>
      <c r="H7" s="10" t="s">
        <v>35</v>
      </c>
      <c r="I7" s="10" t="s">
        <v>35</v>
      </c>
      <c r="J7" s="10" t="s">
        <v>35</v>
      </c>
      <c r="K7" s="10">
        <v>0</v>
      </c>
      <c r="L7" s="10" t="s">
        <v>35</v>
      </c>
      <c r="M7" s="3">
        <v>5000</v>
      </c>
    </row>
    <row r="8" spans="1:13">
      <c r="A8" s="10" t="s">
        <v>101</v>
      </c>
      <c r="B8" s="10" t="s">
        <v>39</v>
      </c>
      <c r="C8" s="10" t="s">
        <v>35</v>
      </c>
      <c r="D8" s="10" t="s">
        <v>35</v>
      </c>
      <c r="E8" s="10" t="s">
        <v>35</v>
      </c>
      <c r="F8" s="10" t="s">
        <v>35</v>
      </c>
      <c r="G8" s="10" t="s">
        <v>35</v>
      </c>
      <c r="H8" s="10" t="s">
        <v>35</v>
      </c>
      <c r="I8" s="10">
        <v>59.418199999999999</v>
      </c>
      <c r="J8" s="10">
        <v>2797.5247999999997</v>
      </c>
      <c r="K8" s="10">
        <v>1605.82447</v>
      </c>
      <c r="L8" s="10">
        <v>1673.17822</v>
      </c>
      <c r="M8" s="3">
        <v>4996.7720699999991</v>
      </c>
    </row>
    <row r="9" spans="1:13">
      <c r="A9" s="10" t="s">
        <v>147</v>
      </c>
      <c r="B9" s="10" t="s">
        <v>39</v>
      </c>
      <c r="C9" s="10" t="s">
        <v>35</v>
      </c>
      <c r="D9" s="10" t="s">
        <v>35</v>
      </c>
      <c r="E9" s="10" t="s">
        <v>35</v>
      </c>
      <c r="F9" s="10" t="s">
        <v>35</v>
      </c>
      <c r="G9" s="10" t="s">
        <v>35</v>
      </c>
      <c r="H9" s="10">
        <v>1921.4670000000001</v>
      </c>
      <c r="I9" s="10">
        <v>100</v>
      </c>
      <c r="J9" s="10">
        <v>100</v>
      </c>
      <c r="K9" s="10">
        <v>239.75</v>
      </c>
      <c r="L9" s="10">
        <v>239.75</v>
      </c>
      <c r="M9" s="3">
        <v>2361.2170000000001</v>
      </c>
    </row>
    <row r="10" spans="1:13">
      <c r="A10" s="10" t="s">
        <v>151</v>
      </c>
      <c r="B10" s="10" t="s">
        <v>39</v>
      </c>
      <c r="C10" s="10" t="s">
        <v>35</v>
      </c>
      <c r="D10" s="10" t="s">
        <v>35</v>
      </c>
      <c r="E10" s="10" t="s">
        <v>35</v>
      </c>
      <c r="F10" s="10" t="s">
        <v>35</v>
      </c>
      <c r="G10" s="10">
        <v>1988.3600700000002</v>
      </c>
      <c r="H10" s="10">
        <v>34.517050000000005</v>
      </c>
      <c r="I10" s="10" t="s">
        <v>35</v>
      </c>
      <c r="J10" s="10">
        <v>0.15</v>
      </c>
      <c r="K10" s="10">
        <v>0</v>
      </c>
      <c r="L10" s="10" t="s">
        <v>35</v>
      </c>
      <c r="M10" s="3">
        <v>2050</v>
      </c>
    </row>
    <row r="11" spans="1:13">
      <c r="A11" s="10" t="s">
        <v>80</v>
      </c>
      <c r="B11" s="10" t="s">
        <v>39</v>
      </c>
      <c r="C11" s="10" t="s">
        <v>35</v>
      </c>
      <c r="D11" s="10" t="s">
        <v>35</v>
      </c>
      <c r="E11" s="10" t="s">
        <v>35</v>
      </c>
      <c r="F11" s="10" t="s">
        <v>35</v>
      </c>
      <c r="G11" s="10" t="s">
        <v>35</v>
      </c>
      <c r="H11" s="10" t="s">
        <v>35</v>
      </c>
      <c r="I11" s="10">
        <v>119.6982</v>
      </c>
      <c r="J11" s="10">
        <v>171.86328</v>
      </c>
      <c r="K11" s="10">
        <v>0</v>
      </c>
      <c r="L11" s="10" t="s">
        <v>35</v>
      </c>
      <c r="M11" s="3">
        <v>2000</v>
      </c>
    </row>
    <row r="12" spans="1:13">
      <c r="A12" s="10" t="s">
        <v>158</v>
      </c>
      <c r="B12" s="10" t="s">
        <v>39</v>
      </c>
      <c r="C12" s="10" t="s">
        <v>35</v>
      </c>
      <c r="D12" s="10" t="s">
        <v>35</v>
      </c>
      <c r="E12" s="10" t="s">
        <v>35</v>
      </c>
      <c r="F12" s="10">
        <v>447.6277</v>
      </c>
      <c r="G12" s="10">
        <v>659.57252000000005</v>
      </c>
      <c r="H12" s="10">
        <v>339.74238000000003</v>
      </c>
      <c r="I12" s="10" t="s">
        <v>35</v>
      </c>
      <c r="J12" s="10" t="s">
        <v>35</v>
      </c>
      <c r="K12" s="10">
        <v>0</v>
      </c>
      <c r="L12" s="10" t="s">
        <v>35</v>
      </c>
      <c r="M12" s="3">
        <v>1446.9426000000001</v>
      </c>
    </row>
    <row r="13" spans="1:13">
      <c r="A13" s="10" t="s">
        <v>59</v>
      </c>
      <c r="B13" s="10" t="s">
        <v>39</v>
      </c>
      <c r="C13" s="10" t="s">
        <v>35</v>
      </c>
      <c r="D13" s="10" t="s">
        <v>35</v>
      </c>
      <c r="E13" s="10" t="s">
        <v>35</v>
      </c>
      <c r="F13" s="10" t="s">
        <v>35</v>
      </c>
      <c r="G13" s="10" t="s">
        <v>35</v>
      </c>
      <c r="H13" s="10" t="s">
        <v>35</v>
      </c>
      <c r="I13" s="10" t="s">
        <v>35</v>
      </c>
      <c r="J13" s="10" t="s">
        <v>35</v>
      </c>
      <c r="K13" s="10">
        <v>0</v>
      </c>
      <c r="L13" s="10">
        <v>786.12510999999995</v>
      </c>
      <c r="M13" s="3">
        <v>1200</v>
      </c>
    </row>
    <row r="14" spans="1:13">
      <c r="A14" s="10" t="s">
        <v>154</v>
      </c>
      <c r="B14" s="10" t="s">
        <v>39</v>
      </c>
      <c r="C14" s="10" t="s">
        <v>35</v>
      </c>
      <c r="D14" s="10" t="s">
        <v>35</v>
      </c>
      <c r="E14" s="10">
        <v>115.5625</v>
      </c>
      <c r="F14" s="10">
        <v>867.47739999999999</v>
      </c>
      <c r="G14" s="10">
        <v>36.479430000000001</v>
      </c>
      <c r="H14" s="10">
        <v>49.210140000000003</v>
      </c>
      <c r="I14" s="10" t="s">
        <v>35</v>
      </c>
      <c r="J14" s="10" t="s">
        <v>35</v>
      </c>
      <c r="K14" s="10">
        <v>0</v>
      </c>
      <c r="L14" s="10" t="s">
        <v>35</v>
      </c>
      <c r="M14" s="3">
        <v>1144</v>
      </c>
    </row>
    <row r="15" spans="1:13">
      <c r="A15" s="10" t="s">
        <v>58</v>
      </c>
      <c r="B15" s="10" t="s">
        <v>39</v>
      </c>
      <c r="C15" s="10" t="s">
        <v>35</v>
      </c>
      <c r="D15" s="10" t="s">
        <v>35</v>
      </c>
      <c r="E15" s="10" t="s">
        <v>35</v>
      </c>
      <c r="F15" s="10" t="s">
        <v>35</v>
      </c>
      <c r="G15" s="10" t="s">
        <v>35</v>
      </c>
      <c r="H15" s="10" t="s">
        <v>35</v>
      </c>
      <c r="I15" s="10">
        <v>7.5991999999999988</v>
      </c>
      <c r="J15" s="10">
        <v>165.44146999999998</v>
      </c>
      <c r="K15" s="10">
        <v>0</v>
      </c>
      <c r="L15" s="10">
        <v>101.65545000000002</v>
      </c>
      <c r="M15" s="3">
        <v>1000</v>
      </c>
    </row>
    <row r="16" spans="1:13">
      <c r="A16" s="10" t="s">
        <v>41</v>
      </c>
      <c r="B16" s="10" t="s">
        <v>39</v>
      </c>
      <c r="C16" s="10" t="s">
        <v>35</v>
      </c>
      <c r="D16" s="10" t="s">
        <v>35</v>
      </c>
      <c r="E16" s="10" t="s">
        <v>35</v>
      </c>
      <c r="F16" s="10" t="s">
        <v>35</v>
      </c>
      <c r="G16" s="10" t="s">
        <v>35</v>
      </c>
      <c r="H16" s="10" t="s">
        <v>35</v>
      </c>
      <c r="I16" s="10" t="s">
        <v>35</v>
      </c>
      <c r="J16" s="10" t="s">
        <v>35</v>
      </c>
      <c r="K16" s="10">
        <v>0</v>
      </c>
      <c r="L16" s="10" t="s">
        <v>35</v>
      </c>
      <c r="M16" s="3">
        <v>500</v>
      </c>
    </row>
    <row r="17" spans="1:13">
      <c r="A17" s="10" t="s">
        <v>116</v>
      </c>
      <c r="B17" s="10" t="s">
        <v>39</v>
      </c>
      <c r="C17" s="10" t="s">
        <v>35</v>
      </c>
      <c r="D17" s="10" t="s">
        <v>35</v>
      </c>
      <c r="E17" s="10" t="s">
        <v>35</v>
      </c>
      <c r="F17" s="10" t="s">
        <v>35</v>
      </c>
      <c r="G17" s="10" t="s">
        <v>35</v>
      </c>
      <c r="H17" s="10" t="s">
        <v>35</v>
      </c>
      <c r="I17" s="10" t="s">
        <v>35</v>
      </c>
      <c r="J17" s="10" t="s">
        <v>35</v>
      </c>
      <c r="K17" s="10">
        <v>0</v>
      </c>
      <c r="L17" s="10" t="s">
        <v>35</v>
      </c>
      <c r="M17" s="3">
        <v>500</v>
      </c>
    </row>
    <row r="18" spans="1:13">
      <c r="A18" s="10" t="s">
        <v>185</v>
      </c>
      <c r="B18" s="10" t="s">
        <v>39</v>
      </c>
      <c r="C18" s="10" t="s">
        <v>35</v>
      </c>
      <c r="D18" s="10" t="s">
        <v>35</v>
      </c>
      <c r="E18" s="10" t="s">
        <v>35</v>
      </c>
      <c r="F18" s="10" t="s">
        <v>35</v>
      </c>
      <c r="G18" s="10" t="s">
        <v>35</v>
      </c>
      <c r="H18" s="10">
        <v>296.291</v>
      </c>
      <c r="I18" s="10" t="s">
        <v>35</v>
      </c>
      <c r="J18" s="10" t="s">
        <v>35</v>
      </c>
      <c r="K18" s="10">
        <v>0</v>
      </c>
      <c r="L18" s="10" t="s">
        <v>35</v>
      </c>
      <c r="M18" s="3">
        <v>300</v>
      </c>
    </row>
    <row r="19" spans="1:13">
      <c r="A19" s="10" t="s">
        <v>205</v>
      </c>
      <c r="B19" s="10" t="s">
        <v>39</v>
      </c>
      <c r="C19" s="10" t="s">
        <v>35</v>
      </c>
      <c r="D19" s="10" t="s">
        <v>35</v>
      </c>
      <c r="E19" s="10" t="s">
        <v>35</v>
      </c>
      <c r="F19" s="10" t="s">
        <v>35</v>
      </c>
      <c r="G19" s="10" t="s">
        <v>35</v>
      </c>
      <c r="H19" s="10" t="s">
        <v>35</v>
      </c>
      <c r="I19" s="10" t="s">
        <v>35</v>
      </c>
      <c r="J19" s="10">
        <v>250</v>
      </c>
      <c r="K19" s="10">
        <v>0</v>
      </c>
      <c r="L19" s="10" t="s">
        <v>35</v>
      </c>
      <c r="M19" s="3">
        <v>250</v>
      </c>
    </row>
    <row r="20" spans="1:13">
      <c r="A20" s="10" t="s">
        <v>47</v>
      </c>
      <c r="B20" s="10" t="s">
        <v>39</v>
      </c>
      <c r="C20" s="10" t="s">
        <v>35</v>
      </c>
      <c r="D20" s="10" t="s">
        <v>35</v>
      </c>
      <c r="E20" s="10" t="s">
        <v>35</v>
      </c>
      <c r="F20" s="10" t="s">
        <v>35</v>
      </c>
      <c r="G20" s="10" t="s">
        <v>35</v>
      </c>
      <c r="H20" s="10" t="s">
        <v>35</v>
      </c>
      <c r="I20" s="10">
        <v>100</v>
      </c>
      <c r="J20" s="10">
        <v>150</v>
      </c>
      <c r="K20" s="10">
        <v>0</v>
      </c>
      <c r="L20" s="10" t="s">
        <v>35</v>
      </c>
      <c r="M20" s="3">
        <v>250</v>
      </c>
    </row>
    <row r="21" spans="1:13">
      <c r="A21" s="10" t="s">
        <v>155</v>
      </c>
      <c r="B21" s="10" t="s">
        <v>39</v>
      </c>
      <c r="C21" s="10" t="s">
        <v>35</v>
      </c>
      <c r="D21" s="10" t="s">
        <v>35</v>
      </c>
      <c r="E21" s="10" t="s">
        <v>35</v>
      </c>
      <c r="F21" s="10" t="s">
        <v>35</v>
      </c>
      <c r="G21" s="10" t="s">
        <v>35</v>
      </c>
      <c r="H21" s="10" t="s">
        <v>35</v>
      </c>
      <c r="I21" s="10">
        <v>7.56</v>
      </c>
      <c r="J21" s="10">
        <v>0.74339999999999995</v>
      </c>
      <c r="K21" s="10">
        <v>0</v>
      </c>
      <c r="L21" s="10" t="s">
        <v>35</v>
      </c>
      <c r="M21" s="3">
        <v>245.00000000000003</v>
      </c>
    </row>
    <row r="22" spans="1:13">
      <c r="A22" s="10" t="s">
        <v>100</v>
      </c>
      <c r="B22" s="10" t="s">
        <v>39</v>
      </c>
      <c r="C22" s="10" t="s">
        <v>35</v>
      </c>
      <c r="D22" s="10" t="s">
        <v>35</v>
      </c>
      <c r="E22" s="10" t="s">
        <v>35</v>
      </c>
      <c r="F22" s="10" t="s">
        <v>35</v>
      </c>
      <c r="G22" s="10" t="s">
        <v>35</v>
      </c>
      <c r="H22" s="10" t="s">
        <v>35</v>
      </c>
      <c r="I22" s="10">
        <v>149.57374000000002</v>
      </c>
      <c r="J22" s="10" t="s">
        <v>35</v>
      </c>
      <c r="K22" s="10">
        <v>0</v>
      </c>
      <c r="L22" s="10" t="s">
        <v>35</v>
      </c>
      <c r="M22" s="3">
        <v>149.57374000000002</v>
      </c>
    </row>
    <row r="23" spans="1:13">
      <c r="A23" s="10" t="s">
        <v>207</v>
      </c>
      <c r="B23" s="10" t="s">
        <v>39</v>
      </c>
      <c r="C23" s="10" t="s">
        <v>35</v>
      </c>
      <c r="D23" s="10" t="s">
        <v>35</v>
      </c>
      <c r="E23" s="10" t="s">
        <v>35</v>
      </c>
      <c r="F23" s="10" t="s">
        <v>35</v>
      </c>
      <c r="G23" s="10" t="s">
        <v>35</v>
      </c>
      <c r="H23" s="10" t="s">
        <v>35</v>
      </c>
      <c r="I23" s="10">
        <v>70</v>
      </c>
      <c r="J23" s="10" t="s">
        <v>35</v>
      </c>
      <c r="K23" s="10">
        <v>0</v>
      </c>
      <c r="L23" s="10">
        <v>0</v>
      </c>
      <c r="M23" s="3">
        <v>70</v>
      </c>
    </row>
    <row r="24" spans="1:13">
      <c r="A24" s="10" t="s">
        <v>99</v>
      </c>
      <c r="B24" s="10" t="s">
        <v>39</v>
      </c>
      <c r="C24" s="10" t="s">
        <v>35</v>
      </c>
      <c r="D24" s="10" t="s">
        <v>35</v>
      </c>
      <c r="E24" s="10" t="s">
        <v>35</v>
      </c>
      <c r="F24" s="10" t="s">
        <v>35</v>
      </c>
      <c r="G24" s="10" t="s">
        <v>35</v>
      </c>
      <c r="H24" s="10" t="s">
        <v>35</v>
      </c>
      <c r="I24" s="10">
        <v>50</v>
      </c>
      <c r="J24" s="10" t="s">
        <v>35</v>
      </c>
      <c r="K24" s="10">
        <v>0</v>
      </c>
      <c r="L24" s="10" t="s">
        <v>35</v>
      </c>
      <c r="M24" s="3">
        <v>50</v>
      </c>
    </row>
    <row r="25" spans="1:13">
      <c r="A25" s="10" t="s">
        <v>156</v>
      </c>
      <c r="B25" s="10" t="s">
        <v>39</v>
      </c>
      <c r="C25" s="10" t="s">
        <v>35</v>
      </c>
      <c r="D25" s="10" t="s">
        <v>35</v>
      </c>
      <c r="E25" s="10" t="s">
        <v>35</v>
      </c>
      <c r="F25" s="10" t="s">
        <v>35</v>
      </c>
      <c r="G25" s="10" t="s">
        <v>35</v>
      </c>
      <c r="H25" s="10" t="s">
        <v>35</v>
      </c>
      <c r="I25" s="10">
        <v>49.923379999999995</v>
      </c>
      <c r="J25" s="10" t="s">
        <v>35</v>
      </c>
      <c r="K25" s="10">
        <v>0</v>
      </c>
      <c r="L25" s="10" t="s">
        <v>35</v>
      </c>
      <c r="M25" s="3">
        <v>49.923379999999995</v>
      </c>
    </row>
    <row r="26" spans="1:13">
      <c r="A26" s="10" t="s">
        <v>162</v>
      </c>
      <c r="B26" s="10" t="s">
        <v>39</v>
      </c>
      <c r="C26" s="10" t="s">
        <v>35</v>
      </c>
      <c r="D26" s="10" t="s">
        <v>35</v>
      </c>
      <c r="E26" s="10" t="s">
        <v>35</v>
      </c>
      <c r="F26" s="10" t="s">
        <v>35</v>
      </c>
      <c r="G26" s="10" t="s">
        <v>35</v>
      </c>
      <c r="H26" s="10" t="s">
        <v>35</v>
      </c>
      <c r="I26" s="10">
        <v>3.4190400000000003</v>
      </c>
      <c r="J26" s="10">
        <v>2.4853800000000001</v>
      </c>
      <c r="K26" s="10">
        <v>0</v>
      </c>
      <c r="L26" s="10" t="s">
        <v>35</v>
      </c>
      <c r="M26" s="3">
        <v>5.90442</v>
      </c>
    </row>
    <row r="27" spans="1:13">
      <c r="M27" s="2"/>
    </row>
    <row r="28" spans="1:13" ht="15" thickBot="1">
      <c r="M28" s="26">
        <f>SUM(M4:M27)</f>
        <v>66637.19150999999</v>
      </c>
    </row>
    <row r="29" spans="1:13" ht="15" thickTop="1">
      <c r="M29" s="2"/>
    </row>
  </sheetData>
  <mergeCells count="1">
    <mergeCell ref="A1:M2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9"/>
  <sheetViews>
    <sheetView rightToLeft="1" workbookViewId="0">
      <pane xSplit="1" ySplit="3" topLeftCell="B4" activePane="bottomRight" state="frozen"/>
      <selection pane="topRight" activeCell="B1" sqref="B1"/>
      <selection pane="bottomLeft" activeCell="A2" sqref="A2"/>
      <selection pane="bottomRight" activeCell="A5" sqref="A5"/>
    </sheetView>
  </sheetViews>
  <sheetFormatPr defaultRowHeight="14.25"/>
  <cols>
    <col min="1" max="1" width="27.875" bestFit="1" customWidth="1"/>
    <col min="2" max="2" width="17.75" customWidth="1"/>
    <col min="3" max="3" width="40.125" bestFit="1" customWidth="1"/>
  </cols>
  <sheetData>
    <row r="1" spans="1:3">
      <c r="A1" s="236" t="s">
        <v>483</v>
      </c>
      <c r="B1" s="236"/>
    </row>
    <row r="2" spans="1:3">
      <c r="A2" s="236"/>
      <c r="B2" s="236"/>
    </row>
    <row r="3" spans="1:3">
      <c r="A3" t="s">
        <v>23</v>
      </c>
      <c r="B3" t="s">
        <v>246</v>
      </c>
      <c r="C3" t="s">
        <v>1108</v>
      </c>
    </row>
    <row r="4" spans="1:3">
      <c r="A4" t="s">
        <v>60</v>
      </c>
      <c r="B4" s="2">
        <v>51414.541949999999</v>
      </c>
      <c r="C4" t="s">
        <v>1107</v>
      </c>
    </row>
    <row r="5" spans="1:3">
      <c r="A5" t="s">
        <v>231</v>
      </c>
      <c r="B5" s="2">
        <v>5000</v>
      </c>
      <c r="C5" t="s">
        <v>1114</v>
      </c>
    </row>
    <row r="6" spans="1:3">
      <c r="A6" t="s">
        <v>178</v>
      </c>
      <c r="B6" s="2">
        <v>1060.8599100000001</v>
      </c>
      <c r="C6" t="s">
        <v>1109</v>
      </c>
    </row>
    <row r="7" spans="1:3">
      <c r="A7" t="s">
        <v>184</v>
      </c>
      <c r="B7" s="2">
        <v>250.00000000000003</v>
      </c>
      <c r="C7" t="str">
        <f>C6</f>
        <v>הרשויות זהות לאמור בהחלטת ממשלה 546</v>
      </c>
    </row>
    <row r="8" spans="1:3">
      <c r="B8" s="2">
        <f>SUM(B4:B7)</f>
        <v>57725.401859999998</v>
      </c>
    </row>
    <row r="10" spans="1:3" ht="15" thickBot="1"/>
    <row r="11" spans="1:3">
      <c r="A11" s="171" t="s">
        <v>480</v>
      </c>
      <c r="B11" s="172" t="s">
        <v>708</v>
      </c>
    </row>
    <row r="12" spans="1:3">
      <c r="A12" s="172" t="s">
        <v>807</v>
      </c>
      <c r="B12" s="176">
        <v>12965686</v>
      </c>
    </row>
    <row r="13" spans="1:3">
      <c r="A13" s="172" t="s">
        <v>806</v>
      </c>
      <c r="B13" s="176">
        <v>11065686</v>
      </c>
    </row>
    <row r="14" spans="1:3">
      <c r="A14" s="172" t="s">
        <v>791</v>
      </c>
      <c r="B14" s="176">
        <v>2167000</v>
      </c>
    </row>
    <row r="15" spans="1:3">
      <c r="A15" s="172" t="s">
        <v>786</v>
      </c>
      <c r="B15" s="176">
        <v>1499999.28</v>
      </c>
    </row>
    <row r="16" spans="1:3">
      <c r="A16" s="172" t="s">
        <v>1102</v>
      </c>
      <c r="B16" s="176">
        <v>1499993.67</v>
      </c>
    </row>
    <row r="17" spans="1:2">
      <c r="A17" s="172" t="s">
        <v>419</v>
      </c>
      <c r="B17" s="176">
        <v>1477027</v>
      </c>
    </row>
    <row r="18" spans="1:2">
      <c r="A18" s="172" t="s">
        <v>456</v>
      </c>
      <c r="B18" s="176">
        <v>1475420</v>
      </c>
    </row>
    <row r="19" spans="1:2">
      <c r="A19" s="172" t="s">
        <v>400</v>
      </c>
      <c r="B19" s="176">
        <v>1470600</v>
      </c>
    </row>
    <row r="20" spans="1:2">
      <c r="A20" s="172" t="s">
        <v>345</v>
      </c>
      <c r="B20" s="176">
        <v>1461612</v>
      </c>
    </row>
    <row r="21" spans="1:2">
      <c r="A21" s="172" t="s">
        <v>455</v>
      </c>
      <c r="B21" s="176">
        <v>1448907</v>
      </c>
    </row>
    <row r="22" spans="1:2">
      <c r="A22" s="172" t="s">
        <v>469</v>
      </c>
      <c r="B22" s="176">
        <v>1416770</v>
      </c>
    </row>
    <row r="23" spans="1:2">
      <c r="A23" s="172" t="s">
        <v>454</v>
      </c>
      <c r="B23" s="176">
        <v>1398291</v>
      </c>
    </row>
    <row r="24" spans="1:2">
      <c r="A24" s="172" t="s">
        <v>794</v>
      </c>
      <c r="B24" s="176">
        <v>1179551.1600000001</v>
      </c>
    </row>
    <row r="25" spans="1:2">
      <c r="A25" s="172" t="s">
        <v>478</v>
      </c>
      <c r="B25" s="176">
        <v>653567.42000000004</v>
      </c>
    </row>
    <row r="26" spans="1:2">
      <c r="A26" s="172" t="s">
        <v>781</v>
      </c>
      <c r="B26" s="176">
        <v>304000</v>
      </c>
    </row>
    <row r="27" spans="1:2">
      <c r="A27" s="173" t="s">
        <v>243</v>
      </c>
      <c r="B27" s="177">
        <f>SUM(B12:B26)</f>
        <v>41484110.530000001</v>
      </c>
    </row>
    <row r="28" spans="1:2">
      <c r="A28" s="174"/>
      <c r="B28" s="182"/>
    </row>
    <row r="29" spans="1:2">
      <c r="A29" s="175" t="s">
        <v>244</v>
      </c>
      <c r="B29" s="182"/>
    </row>
    <row r="30" spans="1:2">
      <c r="A30" s="175" t="s">
        <v>1103</v>
      </c>
      <c r="B30" s="182"/>
    </row>
    <row r="31" spans="1:2">
      <c r="B31" s="2"/>
    </row>
    <row r="32" spans="1:2">
      <c r="A32" t="s">
        <v>1104</v>
      </c>
      <c r="B32" s="2">
        <f>B27/1000</f>
        <v>41484.110529999998</v>
      </c>
    </row>
    <row r="33" spans="1:2">
      <c r="A33" t="s">
        <v>1105</v>
      </c>
      <c r="B33" s="2">
        <f>טבלה8[[#Totals],[ס"ה תקציב הפרוייט]]</f>
        <v>57725.401859999998</v>
      </c>
    </row>
    <row r="34" spans="1:2">
      <c r="A34" t="s">
        <v>1106</v>
      </c>
      <c r="B34" s="2">
        <f>B33-B32</f>
        <v>16241.29133</v>
      </c>
    </row>
    <row r="35" spans="1:2">
      <c r="B35" s="2"/>
    </row>
    <row r="36" spans="1:2">
      <c r="B36" s="2"/>
    </row>
    <row r="37" spans="1:2">
      <c r="B37" s="2"/>
    </row>
    <row r="38" spans="1:2">
      <c r="B38" s="2"/>
    </row>
    <row r="39" spans="1:2">
      <c r="B39" s="2"/>
    </row>
  </sheetData>
  <mergeCells count="1">
    <mergeCell ref="A1:B2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5"/>
  <sheetViews>
    <sheetView rightToLeft="1" workbookViewId="0">
      <pane ySplit="12" topLeftCell="A43" activePane="bottomLeft" state="frozen"/>
      <selection pane="bottomLeft" activeCell="E52" sqref="E52"/>
    </sheetView>
  </sheetViews>
  <sheetFormatPr defaultRowHeight="14.25"/>
  <cols>
    <col min="1" max="1" width="64.375" bestFit="1" customWidth="1"/>
    <col min="2" max="2" width="17.75" style="2" customWidth="1"/>
    <col min="3" max="3" width="24.375" bestFit="1" customWidth="1"/>
    <col min="4" max="4" width="49.875" bestFit="1" customWidth="1"/>
    <col min="5" max="5" width="57.5" bestFit="1" customWidth="1"/>
    <col min="6" max="6" width="44.25" bestFit="1" customWidth="1"/>
    <col min="7" max="7" width="53.375" bestFit="1" customWidth="1"/>
  </cols>
  <sheetData>
    <row r="1" spans="1:7">
      <c r="A1" s="236" t="s">
        <v>486</v>
      </c>
      <c r="B1" s="236"/>
    </row>
    <row r="2" spans="1:7">
      <c r="A2" s="236"/>
      <c r="B2" s="236"/>
    </row>
    <row r="3" spans="1:7">
      <c r="A3" s="17" t="s">
        <v>23</v>
      </c>
      <c r="B3" s="19" t="s">
        <v>246</v>
      </c>
    </row>
    <row r="4" spans="1:7">
      <c r="A4" s="20" t="s">
        <v>55</v>
      </c>
      <c r="B4" s="21">
        <v>9990</v>
      </c>
    </row>
    <row r="5" spans="1:7">
      <c r="A5" s="20" t="s">
        <v>54</v>
      </c>
      <c r="B5" s="21">
        <v>3745.2539999999999</v>
      </c>
    </row>
    <row r="6" spans="1:7">
      <c r="A6" s="20" t="s">
        <v>53</v>
      </c>
      <c r="B6" s="21">
        <v>9700</v>
      </c>
    </row>
    <row r="7" spans="1:7">
      <c r="A7" s="22" t="s">
        <v>51</v>
      </c>
      <c r="B7" s="24">
        <v>7280</v>
      </c>
    </row>
    <row r="9" spans="1:7">
      <c r="B9" s="2">
        <f>SUM(B4:B8)</f>
        <v>30715.254000000001</v>
      </c>
    </row>
    <row r="11" spans="1:7" ht="15" thickBot="1"/>
    <row r="12" spans="1:7" ht="15" thickBot="1">
      <c r="A12" s="184" t="s">
        <v>480</v>
      </c>
      <c r="B12" s="185" t="s">
        <v>23</v>
      </c>
      <c r="C12" s="11" t="s">
        <v>55</v>
      </c>
      <c r="D12" s="11" t="s">
        <v>51</v>
      </c>
      <c r="E12" s="11" t="s">
        <v>54</v>
      </c>
      <c r="F12" s="11" t="s">
        <v>53</v>
      </c>
    </row>
    <row r="13" spans="1:7">
      <c r="A13" s="186" t="s">
        <v>345</v>
      </c>
      <c r="B13" s="187"/>
      <c r="C13" s="15" t="s">
        <v>35</v>
      </c>
      <c r="D13" s="15" t="s">
        <v>35</v>
      </c>
      <c r="E13" s="15">
        <v>276670</v>
      </c>
      <c r="F13" s="15" t="s">
        <v>35</v>
      </c>
      <c r="G13" s="2"/>
    </row>
    <row r="14" spans="1:7">
      <c r="A14" s="186" t="s">
        <v>393</v>
      </c>
      <c r="B14" s="187"/>
      <c r="C14" s="15">
        <v>240000</v>
      </c>
      <c r="D14" s="15" t="s">
        <v>35</v>
      </c>
      <c r="E14" s="15">
        <v>15000</v>
      </c>
      <c r="F14" s="15" t="s">
        <v>35</v>
      </c>
      <c r="G14" s="2"/>
    </row>
    <row r="15" spans="1:7">
      <c r="A15" s="186" t="s">
        <v>456</v>
      </c>
      <c r="B15" s="187"/>
      <c r="C15" s="15">
        <v>240000</v>
      </c>
      <c r="D15" s="15" t="s">
        <v>35</v>
      </c>
      <c r="E15" s="15">
        <v>99960</v>
      </c>
      <c r="F15" s="15" t="s">
        <v>35</v>
      </c>
      <c r="G15" s="2"/>
    </row>
    <row r="16" spans="1:7">
      <c r="A16" s="186" t="s">
        <v>458</v>
      </c>
      <c r="B16" s="187"/>
      <c r="C16" s="15" t="s">
        <v>35</v>
      </c>
      <c r="D16" s="15">
        <v>4000000</v>
      </c>
      <c r="E16" s="15">
        <v>44145</v>
      </c>
      <c r="F16" s="15" t="s">
        <v>35</v>
      </c>
      <c r="G16" s="2"/>
    </row>
    <row r="17" spans="1:7">
      <c r="A17" s="186" t="s">
        <v>349</v>
      </c>
      <c r="B17" s="187"/>
      <c r="C17" s="15">
        <v>240000</v>
      </c>
      <c r="D17" s="15" t="s">
        <v>35</v>
      </c>
      <c r="E17" s="15">
        <v>74092</v>
      </c>
      <c r="F17" s="15" t="s">
        <v>35</v>
      </c>
      <c r="G17" s="2"/>
    </row>
    <row r="18" spans="1:7">
      <c r="A18" s="186" t="s">
        <v>278</v>
      </c>
      <c r="B18" s="187"/>
      <c r="C18" s="15" t="s">
        <v>35</v>
      </c>
      <c r="D18" s="15" t="s">
        <v>35</v>
      </c>
      <c r="E18" s="15">
        <v>85437</v>
      </c>
      <c r="F18" s="15">
        <v>365000</v>
      </c>
      <c r="G18" s="2"/>
    </row>
    <row r="19" spans="1:7">
      <c r="A19" s="186" t="s">
        <v>293</v>
      </c>
      <c r="B19" s="187"/>
      <c r="C19" s="15">
        <v>450000</v>
      </c>
      <c r="D19" s="15" t="s">
        <v>35</v>
      </c>
      <c r="E19" s="15">
        <v>681588</v>
      </c>
      <c r="F19" s="15">
        <v>3137150</v>
      </c>
      <c r="G19" s="2"/>
    </row>
    <row r="20" spans="1:7">
      <c r="A20" s="186" t="s">
        <v>378</v>
      </c>
      <c r="B20" s="187"/>
      <c r="C20" s="15">
        <v>240000</v>
      </c>
      <c r="D20" s="15">
        <v>340000</v>
      </c>
      <c r="E20" s="15">
        <v>48051</v>
      </c>
      <c r="F20" s="15" t="s">
        <v>35</v>
      </c>
      <c r="G20" s="2"/>
    </row>
    <row r="21" spans="1:7">
      <c r="A21" s="186" t="s">
        <v>410</v>
      </c>
      <c r="B21" s="187"/>
      <c r="C21" s="15">
        <v>240000</v>
      </c>
      <c r="D21" s="15" t="s">
        <v>35</v>
      </c>
      <c r="E21" s="15">
        <v>30055</v>
      </c>
      <c r="F21" s="15" t="s">
        <v>35</v>
      </c>
      <c r="G21" s="2"/>
    </row>
    <row r="22" spans="1:7">
      <c r="A22" s="186" t="s">
        <v>1115</v>
      </c>
      <c r="B22" s="187"/>
      <c r="C22" s="15">
        <v>240000</v>
      </c>
      <c r="D22" s="15" t="s">
        <v>35</v>
      </c>
      <c r="E22" s="15">
        <v>29498</v>
      </c>
      <c r="F22" s="15" t="s">
        <v>35</v>
      </c>
      <c r="G22" s="2"/>
    </row>
    <row r="23" spans="1:7">
      <c r="A23" s="186" t="s">
        <v>316</v>
      </c>
      <c r="B23" s="187"/>
      <c r="C23" s="15">
        <v>240000</v>
      </c>
      <c r="D23" s="15" t="s">
        <v>35</v>
      </c>
      <c r="E23" s="15">
        <v>20000</v>
      </c>
      <c r="F23" s="15" t="s">
        <v>35</v>
      </c>
      <c r="G23" s="2"/>
    </row>
    <row r="24" spans="1:7">
      <c r="A24" s="186" t="s">
        <v>807</v>
      </c>
      <c r="B24" s="187"/>
      <c r="C24" s="15">
        <v>240000</v>
      </c>
      <c r="D24" s="15" t="s">
        <v>35</v>
      </c>
      <c r="E24" s="15">
        <v>113167</v>
      </c>
      <c r="F24" s="15" t="s">
        <v>35</v>
      </c>
      <c r="G24" s="2"/>
    </row>
    <row r="25" spans="1:7">
      <c r="A25" s="186" t="s">
        <v>451</v>
      </c>
      <c r="B25" s="187"/>
      <c r="C25" s="15">
        <v>240000</v>
      </c>
      <c r="D25" s="15" t="s">
        <v>35</v>
      </c>
      <c r="E25" s="15">
        <v>16709</v>
      </c>
      <c r="F25" s="15" t="s">
        <v>35</v>
      </c>
      <c r="G25" s="2"/>
    </row>
    <row r="26" spans="1:7">
      <c r="A26" s="186" t="s">
        <v>312</v>
      </c>
      <c r="B26" s="187"/>
      <c r="C26" s="15">
        <v>240000</v>
      </c>
      <c r="D26" s="15" t="s">
        <v>35</v>
      </c>
      <c r="E26" s="15">
        <v>100395</v>
      </c>
      <c r="F26" s="15" t="s">
        <v>35</v>
      </c>
      <c r="G26" s="2"/>
    </row>
    <row r="27" spans="1:7">
      <c r="A27" s="186" t="s">
        <v>344</v>
      </c>
      <c r="B27" s="187"/>
      <c r="C27" s="15">
        <v>240000</v>
      </c>
      <c r="D27" s="15" t="s">
        <v>35</v>
      </c>
      <c r="E27" s="15">
        <v>68697</v>
      </c>
      <c r="F27" s="15" t="s">
        <v>35</v>
      </c>
      <c r="G27" s="2"/>
    </row>
    <row r="28" spans="1:7">
      <c r="A28" s="186" t="s">
        <v>400</v>
      </c>
      <c r="B28" s="187"/>
      <c r="C28" s="15">
        <v>240000</v>
      </c>
      <c r="D28" s="15" t="s">
        <v>35</v>
      </c>
      <c r="E28" s="15">
        <v>82910</v>
      </c>
      <c r="F28" s="15" t="s">
        <v>35</v>
      </c>
      <c r="G28" s="2"/>
    </row>
    <row r="29" spans="1:7">
      <c r="A29" s="186" t="s">
        <v>419</v>
      </c>
      <c r="B29" s="187"/>
      <c r="C29" s="15">
        <v>240000</v>
      </c>
      <c r="D29" s="15" t="s">
        <v>35</v>
      </c>
      <c r="E29" s="15">
        <v>88118</v>
      </c>
      <c r="F29" s="15" t="s">
        <v>35</v>
      </c>
      <c r="G29" s="2"/>
    </row>
    <row r="30" spans="1:7">
      <c r="A30" s="186" t="s">
        <v>339</v>
      </c>
      <c r="B30" s="187"/>
      <c r="C30" s="15">
        <v>240000</v>
      </c>
      <c r="D30" s="15" t="s">
        <v>35</v>
      </c>
      <c r="E30" s="15">
        <v>121029</v>
      </c>
      <c r="F30" s="15">
        <v>531200</v>
      </c>
      <c r="G30" s="2"/>
    </row>
    <row r="31" spans="1:7">
      <c r="A31" s="186" t="s">
        <v>313</v>
      </c>
      <c r="B31" s="187"/>
      <c r="C31" s="15">
        <v>240000</v>
      </c>
      <c r="D31" s="15" t="s">
        <v>35</v>
      </c>
      <c r="E31" s="15">
        <v>150538</v>
      </c>
      <c r="F31" s="15" t="s">
        <v>35</v>
      </c>
      <c r="G31" s="2"/>
    </row>
    <row r="32" spans="1:7">
      <c r="A32" s="186" t="s">
        <v>386</v>
      </c>
      <c r="B32" s="187"/>
      <c r="C32" s="15" t="s">
        <v>35</v>
      </c>
      <c r="D32" s="15" t="s">
        <v>35</v>
      </c>
      <c r="E32" s="15">
        <v>29342</v>
      </c>
      <c r="F32" s="15" t="s">
        <v>35</v>
      </c>
      <c r="G32" s="2"/>
    </row>
    <row r="33" spans="1:7">
      <c r="A33" s="186" t="s">
        <v>276</v>
      </c>
      <c r="B33" s="187"/>
      <c r="C33" s="15">
        <v>240000</v>
      </c>
      <c r="D33" s="15" t="s">
        <v>35</v>
      </c>
      <c r="E33" s="15">
        <v>19000</v>
      </c>
      <c r="F33" s="15" t="s">
        <v>35</v>
      </c>
      <c r="G33" s="2"/>
    </row>
    <row r="34" spans="1:7">
      <c r="A34" s="186" t="s">
        <v>379</v>
      </c>
      <c r="B34" s="187"/>
      <c r="C34" s="15" t="s">
        <v>35</v>
      </c>
      <c r="D34" s="15">
        <v>1460000</v>
      </c>
      <c r="E34" s="15">
        <v>36395</v>
      </c>
      <c r="F34" s="15" t="s">
        <v>35</v>
      </c>
      <c r="G34" s="2"/>
    </row>
    <row r="35" spans="1:7">
      <c r="A35" s="186" t="s">
        <v>395</v>
      </c>
      <c r="B35" s="187"/>
      <c r="C35" s="15" t="s">
        <v>35</v>
      </c>
      <c r="D35" s="15">
        <v>620000</v>
      </c>
      <c r="E35" s="15">
        <v>39696</v>
      </c>
      <c r="F35" s="15">
        <v>37000</v>
      </c>
      <c r="G35" s="2"/>
    </row>
    <row r="36" spans="1:7">
      <c r="A36" s="186" t="s">
        <v>362</v>
      </c>
      <c r="B36" s="187"/>
      <c r="C36" s="15">
        <v>240000</v>
      </c>
      <c r="D36" s="15" t="s">
        <v>35</v>
      </c>
      <c r="E36" s="15">
        <v>18000</v>
      </c>
      <c r="F36" s="15" t="s">
        <v>35</v>
      </c>
      <c r="G36" s="2"/>
    </row>
    <row r="37" spans="1:7">
      <c r="A37" s="186" t="s">
        <v>283</v>
      </c>
      <c r="B37" s="187"/>
      <c r="C37" s="15">
        <v>240000</v>
      </c>
      <c r="D37" s="15" t="s">
        <v>35</v>
      </c>
      <c r="E37" s="15">
        <v>17000</v>
      </c>
      <c r="F37" s="15" t="s">
        <v>35</v>
      </c>
      <c r="G37" s="2"/>
    </row>
    <row r="38" spans="1:7">
      <c r="A38" s="186" t="s">
        <v>299</v>
      </c>
      <c r="B38" s="187"/>
      <c r="C38" s="15">
        <v>450000</v>
      </c>
      <c r="D38" s="15" t="s">
        <v>35</v>
      </c>
      <c r="E38" s="15">
        <v>329436</v>
      </c>
      <c r="F38" s="15">
        <v>462250</v>
      </c>
      <c r="G38" s="2"/>
    </row>
    <row r="39" spans="1:7">
      <c r="A39" s="186" t="s">
        <v>290</v>
      </c>
      <c r="B39" s="187"/>
      <c r="C39" s="15">
        <v>450000</v>
      </c>
      <c r="D39" s="15" t="s">
        <v>35</v>
      </c>
      <c r="E39" s="15">
        <v>520583</v>
      </c>
      <c r="F39" s="15">
        <v>2950000</v>
      </c>
      <c r="G39" s="2"/>
    </row>
    <row r="40" spans="1:7">
      <c r="A40" s="186" t="s">
        <v>455</v>
      </c>
      <c r="B40" s="187"/>
      <c r="C40" s="15">
        <v>240000</v>
      </c>
      <c r="D40" s="15" t="s">
        <v>35</v>
      </c>
      <c r="E40" s="15">
        <v>82786</v>
      </c>
      <c r="F40" s="15" t="s">
        <v>35</v>
      </c>
      <c r="G40" s="2"/>
    </row>
    <row r="41" spans="1:7">
      <c r="A41" s="186" t="s">
        <v>1116</v>
      </c>
      <c r="B41" s="187"/>
      <c r="C41" s="15">
        <v>240000</v>
      </c>
      <c r="D41" s="15" t="s">
        <v>35</v>
      </c>
      <c r="E41" s="15" t="s">
        <v>35</v>
      </c>
      <c r="F41" s="15" t="s">
        <v>35</v>
      </c>
      <c r="G41" s="2"/>
    </row>
    <row r="42" spans="1:7">
      <c r="A42" s="186" t="s">
        <v>414</v>
      </c>
      <c r="B42" s="187"/>
      <c r="C42" s="15">
        <v>240000</v>
      </c>
      <c r="D42" s="15" t="s">
        <v>35</v>
      </c>
      <c r="E42" s="15">
        <v>36829</v>
      </c>
      <c r="F42" s="15" t="s">
        <v>35</v>
      </c>
      <c r="G42" s="2"/>
    </row>
    <row r="43" spans="1:7">
      <c r="A43" s="186" t="s">
        <v>356</v>
      </c>
      <c r="B43" s="187"/>
      <c r="C43" s="15">
        <v>240000</v>
      </c>
      <c r="D43" s="15" t="s">
        <v>35</v>
      </c>
      <c r="E43" s="15">
        <v>64691</v>
      </c>
      <c r="F43" s="15" t="s">
        <v>35</v>
      </c>
      <c r="G43" s="2"/>
    </row>
    <row r="44" spans="1:7">
      <c r="A44" s="186" t="s">
        <v>454</v>
      </c>
      <c r="B44" s="187"/>
      <c r="C44" s="15">
        <v>240000</v>
      </c>
      <c r="D44" s="15" t="s">
        <v>35</v>
      </c>
      <c r="E44" s="15">
        <v>74432</v>
      </c>
      <c r="F44" s="15" t="s">
        <v>35</v>
      </c>
      <c r="G44" s="2"/>
    </row>
    <row r="45" spans="1:7">
      <c r="A45" s="186" t="s">
        <v>407</v>
      </c>
      <c r="B45" s="187"/>
      <c r="C45" s="15">
        <v>240000</v>
      </c>
      <c r="D45" s="15" t="s">
        <v>35</v>
      </c>
      <c r="E45" s="15">
        <v>28660</v>
      </c>
      <c r="F45" s="15" t="s">
        <v>35</v>
      </c>
      <c r="G45" s="2"/>
    </row>
    <row r="46" spans="1:7">
      <c r="A46" s="186" t="s">
        <v>277</v>
      </c>
      <c r="B46" s="187"/>
      <c r="C46" s="15">
        <v>2090000</v>
      </c>
      <c r="D46" s="15" t="s">
        <v>35</v>
      </c>
      <c r="E46" s="15">
        <v>35326</v>
      </c>
      <c r="F46" s="15" t="s">
        <v>35</v>
      </c>
      <c r="G46" s="2"/>
    </row>
    <row r="47" spans="1:7">
      <c r="A47" s="186" t="s">
        <v>426</v>
      </c>
      <c r="B47" s="187"/>
      <c r="C47" s="15" t="s">
        <v>35</v>
      </c>
      <c r="D47" s="15">
        <v>860000</v>
      </c>
      <c r="E47" s="15">
        <v>25870</v>
      </c>
      <c r="F47" s="15" t="s">
        <v>35</v>
      </c>
      <c r="G47" s="2"/>
    </row>
    <row r="48" spans="1:7">
      <c r="A48" s="186" t="s">
        <v>366</v>
      </c>
      <c r="B48" s="187"/>
      <c r="C48" s="15" t="s">
        <v>35</v>
      </c>
      <c r="D48" s="15" t="s">
        <v>35</v>
      </c>
      <c r="E48" s="15">
        <v>48811</v>
      </c>
      <c r="F48" s="15" t="s">
        <v>35</v>
      </c>
      <c r="G48" s="2"/>
    </row>
    <row r="49" spans="1:8">
      <c r="A49" s="186" t="s">
        <v>370</v>
      </c>
      <c r="B49" s="187"/>
      <c r="C49" s="15">
        <v>240000</v>
      </c>
      <c r="D49" s="15" t="s">
        <v>35</v>
      </c>
      <c r="E49" s="15">
        <v>19000</v>
      </c>
      <c r="F49" s="15">
        <v>73000</v>
      </c>
      <c r="G49" s="2"/>
    </row>
    <row r="50" spans="1:8">
      <c r="A50" s="186" t="s">
        <v>806</v>
      </c>
      <c r="B50" s="187"/>
      <c r="C50" s="15">
        <v>240000</v>
      </c>
      <c r="D50" s="15" t="s">
        <v>35</v>
      </c>
      <c r="E50" s="15">
        <v>104378</v>
      </c>
      <c r="F50" s="15" t="s">
        <v>35</v>
      </c>
      <c r="G50" s="2"/>
    </row>
    <row r="51" spans="1:8">
      <c r="A51" s="186" t="s">
        <v>469</v>
      </c>
      <c r="B51" s="187"/>
      <c r="C51" s="15">
        <v>240000</v>
      </c>
      <c r="D51" s="15" t="s">
        <v>35</v>
      </c>
      <c r="E51" s="15">
        <v>68960</v>
      </c>
      <c r="F51" s="15" t="s">
        <v>35</v>
      </c>
      <c r="G51" s="2"/>
    </row>
    <row r="52" spans="1:8">
      <c r="A52" s="189" t="s">
        <v>243</v>
      </c>
      <c r="B52" s="190"/>
      <c r="C52" s="14">
        <v>9920000</v>
      </c>
      <c r="D52" s="14">
        <v>7280000</v>
      </c>
      <c r="E52" s="14">
        <v>3745254</v>
      </c>
      <c r="F52" s="14">
        <v>7555600</v>
      </c>
      <c r="G52" s="2"/>
    </row>
    <row r="53" spans="1:8">
      <c r="A53" s="12"/>
      <c r="B53" s="12"/>
      <c r="C53" s="192"/>
      <c r="D53" s="192"/>
      <c r="E53" s="192"/>
      <c r="F53" s="192"/>
      <c r="G53" s="2"/>
    </row>
    <row r="54" spans="1:8">
      <c r="A54" s="13" t="s">
        <v>244</v>
      </c>
      <c r="B54" s="12"/>
      <c r="C54" s="192"/>
      <c r="D54" s="192"/>
      <c r="E54" s="192"/>
      <c r="F54" s="192"/>
      <c r="G54" s="2"/>
    </row>
    <row r="55" spans="1:8">
      <c r="A55" s="13" t="s">
        <v>1117</v>
      </c>
      <c r="B55" s="12"/>
      <c r="C55" s="192"/>
      <c r="D55" s="192"/>
      <c r="E55" s="192"/>
      <c r="F55" s="192"/>
      <c r="G55" s="192"/>
      <c r="H55" s="2"/>
    </row>
  </sheetData>
  <mergeCells count="1">
    <mergeCell ref="A1:B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4" orientation="landscape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rightToLeft="1" workbookViewId="0">
      <pane xSplit="1" ySplit="3" topLeftCell="B4" activePane="bottomRight" state="frozen"/>
      <selection pane="topRight" activeCell="B1" sqref="B1"/>
      <selection pane="bottomLeft" activeCell="A2" sqref="A2"/>
      <selection pane="bottomRight" activeCell="A8" sqref="A8"/>
    </sheetView>
  </sheetViews>
  <sheetFormatPr defaultRowHeight="14.25"/>
  <cols>
    <col min="1" max="1" width="43.375" bestFit="1" customWidth="1"/>
    <col min="2" max="2" width="18" bestFit="1" customWidth="1"/>
    <col min="3" max="3" width="13" bestFit="1" customWidth="1"/>
    <col min="4" max="4" width="39.125" bestFit="1" customWidth="1"/>
    <col min="5" max="5" width="27" bestFit="1" customWidth="1"/>
    <col min="6" max="6" width="11.5" bestFit="1" customWidth="1"/>
  </cols>
  <sheetData>
    <row r="1" spans="1:7">
      <c r="A1" s="236" t="s">
        <v>487</v>
      </c>
      <c r="B1" s="236"/>
    </row>
    <row r="2" spans="1:7">
      <c r="A2" s="236"/>
      <c r="B2" s="236"/>
    </row>
    <row r="3" spans="1:7">
      <c r="A3" s="17" t="s">
        <v>23</v>
      </c>
      <c r="B3" s="25" t="s">
        <v>246</v>
      </c>
    </row>
    <row r="4" spans="1:7">
      <c r="A4" s="20" t="s">
        <v>85</v>
      </c>
      <c r="B4" s="21">
        <v>0</v>
      </c>
    </row>
    <row r="5" spans="1:7">
      <c r="A5" s="20" t="s">
        <v>177</v>
      </c>
      <c r="B5" s="21">
        <v>19300</v>
      </c>
    </row>
    <row r="6" spans="1:7">
      <c r="A6" s="20" t="s">
        <v>160</v>
      </c>
      <c r="B6" s="21">
        <v>137.71414999999999</v>
      </c>
    </row>
    <row r="7" spans="1:7">
      <c r="A7" s="20" t="s">
        <v>159</v>
      </c>
      <c r="B7" s="21">
        <v>910.00791000000004</v>
      </c>
    </row>
    <row r="8" spans="1:7">
      <c r="A8" s="20" t="s">
        <v>85</v>
      </c>
      <c r="B8" s="21">
        <v>7562.3393600000009</v>
      </c>
    </row>
    <row r="9" spans="1:7">
      <c r="A9" s="22" t="s">
        <v>45</v>
      </c>
      <c r="B9" s="24">
        <v>10275.322459999999</v>
      </c>
    </row>
    <row r="10" spans="1:7">
      <c r="B10" s="2"/>
    </row>
    <row r="11" spans="1:7" ht="15" thickBot="1">
      <c r="B11" s="28">
        <f>SUM(B4:B10)</f>
        <v>38185.383880000001</v>
      </c>
    </row>
    <row r="12" spans="1:7" ht="15" thickTop="1">
      <c r="B12" s="2"/>
    </row>
    <row r="13" spans="1:7" ht="15" thickBot="1">
      <c r="B13" s="2"/>
    </row>
    <row r="14" spans="1:7" ht="15" thickBot="1">
      <c r="A14" s="184" t="s">
        <v>480</v>
      </c>
      <c r="B14" s="185" t="s">
        <v>23</v>
      </c>
      <c r="C14" s="11" t="s">
        <v>159</v>
      </c>
      <c r="D14" s="11" t="s">
        <v>177</v>
      </c>
      <c r="E14" s="11" t="s">
        <v>85</v>
      </c>
      <c r="F14" s="11" t="s">
        <v>45</v>
      </c>
    </row>
    <row r="15" spans="1:7">
      <c r="A15" s="186" t="s">
        <v>1118</v>
      </c>
      <c r="B15" s="187"/>
      <c r="C15" s="15" t="s">
        <v>35</v>
      </c>
      <c r="D15" s="15" t="s">
        <v>35</v>
      </c>
      <c r="E15" s="15">
        <v>6742598.6900000032</v>
      </c>
      <c r="F15" s="15" t="s">
        <v>35</v>
      </c>
      <c r="G15" s="2"/>
    </row>
    <row r="16" spans="1:7">
      <c r="A16" s="186" t="s">
        <v>1119</v>
      </c>
      <c r="B16" s="187"/>
      <c r="C16" s="15">
        <v>212443.55999999997</v>
      </c>
      <c r="D16" s="15" t="s">
        <v>35</v>
      </c>
      <c r="E16" s="15" t="s">
        <v>35</v>
      </c>
      <c r="F16" s="15" t="s">
        <v>35</v>
      </c>
      <c r="G16" s="2"/>
    </row>
    <row r="17" spans="1:7">
      <c r="A17" s="186" t="s">
        <v>1120</v>
      </c>
      <c r="B17" s="187"/>
      <c r="C17" s="15" t="s">
        <v>35</v>
      </c>
      <c r="D17" s="15" t="s">
        <v>35</v>
      </c>
      <c r="E17" s="15" t="s">
        <v>35</v>
      </c>
      <c r="F17" s="15">
        <v>2908937.46</v>
      </c>
      <c r="G17" s="2"/>
    </row>
    <row r="18" spans="1:7">
      <c r="A18" s="186" t="s">
        <v>478</v>
      </c>
      <c r="B18" s="187"/>
      <c r="C18" s="15" t="s">
        <v>35</v>
      </c>
      <c r="D18" s="15">
        <v>2690.76</v>
      </c>
      <c r="E18" s="15" t="s">
        <v>35</v>
      </c>
      <c r="F18" s="15" t="s">
        <v>35</v>
      </c>
      <c r="G18" s="2"/>
    </row>
    <row r="19" spans="1:7">
      <c r="A19" s="186" t="s">
        <v>1121</v>
      </c>
      <c r="B19" s="187"/>
      <c r="C19" s="15">
        <v>185117.5</v>
      </c>
      <c r="D19" s="15" t="s">
        <v>35</v>
      </c>
      <c r="E19" s="15" t="s">
        <v>35</v>
      </c>
      <c r="F19" s="15" t="s">
        <v>35</v>
      </c>
      <c r="G19" s="2"/>
    </row>
    <row r="20" spans="1:7">
      <c r="A20" s="186" t="s">
        <v>1122</v>
      </c>
      <c r="B20" s="187"/>
      <c r="C20" s="15">
        <v>512446.85</v>
      </c>
      <c r="D20" s="15" t="s">
        <v>35</v>
      </c>
      <c r="E20" s="15" t="s">
        <v>35</v>
      </c>
      <c r="F20" s="15" t="s">
        <v>35</v>
      </c>
      <c r="G20" s="2"/>
    </row>
    <row r="21" spans="1:7">
      <c r="A21" s="186" t="s">
        <v>1123</v>
      </c>
      <c r="B21" s="187"/>
      <c r="C21" s="15" t="s">
        <v>35</v>
      </c>
      <c r="D21" s="15" t="s">
        <v>35</v>
      </c>
      <c r="E21" s="15" t="s">
        <v>35</v>
      </c>
      <c r="F21" s="15">
        <v>724269.78</v>
      </c>
      <c r="G21" s="2"/>
    </row>
    <row r="22" spans="1:7">
      <c r="A22" s="189" t="s">
        <v>243</v>
      </c>
      <c r="B22" s="190"/>
      <c r="C22" s="14">
        <v>910007.91</v>
      </c>
      <c r="D22" s="14">
        <v>2690.76</v>
      </c>
      <c r="E22" s="14">
        <v>6742598.6900000032</v>
      </c>
      <c r="F22" s="14">
        <v>3633207.24</v>
      </c>
      <c r="G22" s="2"/>
    </row>
    <row r="23" spans="1:7">
      <c r="A23" s="12"/>
      <c r="B23" s="12"/>
      <c r="C23" s="12"/>
      <c r="D23" s="12"/>
      <c r="E23" s="12"/>
      <c r="F23" s="12"/>
    </row>
    <row r="24" spans="1:7">
      <c r="A24" s="13" t="s">
        <v>244</v>
      </c>
      <c r="B24" s="12"/>
      <c r="C24" s="12"/>
      <c r="D24" s="12"/>
      <c r="E24" s="12"/>
      <c r="F24" s="12"/>
    </row>
    <row r="25" spans="1:7">
      <c r="A25" s="13" t="s">
        <v>1124</v>
      </c>
      <c r="B25" s="12"/>
      <c r="C25" s="12"/>
      <c r="D25" s="12"/>
      <c r="E25" s="12"/>
      <c r="F25" s="12"/>
    </row>
  </sheetData>
  <mergeCells count="1">
    <mergeCell ref="A1:B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1" orientation="landscape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7"/>
  <sheetViews>
    <sheetView rightToLeft="1" workbookViewId="0">
      <pane ySplit="14" topLeftCell="A15" activePane="bottomLeft" state="frozen"/>
      <selection pane="bottomLeft" activeCell="A10" sqref="A10"/>
    </sheetView>
  </sheetViews>
  <sheetFormatPr defaultRowHeight="14.25"/>
  <cols>
    <col min="1" max="1" width="32.875" bestFit="1" customWidth="1"/>
    <col min="2" max="2" width="17.75" customWidth="1"/>
    <col min="3" max="3" width="24" bestFit="1" customWidth="1"/>
    <col min="4" max="4" width="17.125" bestFit="1" customWidth="1"/>
    <col min="5" max="5" width="16.5" bestFit="1" customWidth="1"/>
    <col min="6" max="6" width="30" bestFit="1" customWidth="1"/>
    <col min="7" max="7" width="14" bestFit="1" customWidth="1"/>
    <col min="8" max="8" width="12.125" bestFit="1" customWidth="1"/>
  </cols>
  <sheetData>
    <row r="1" spans="1:9">
      <c r="A1" s="236" t="s">
        <v>488</v>
      </c>
      <c r="B1" s="236"/>
    </row>
    <row r="2" spans="1:9">
      <c r="A2" s="239"/>
      <c r="B2" s="239"/>
    </row>
    <row r="3" spans="1:9">
      <c r="A3" s="10" t="s">
        <v>23</v>
      </c>
      <c r="B3" s="10" t="s">
        <v>246</v>
      </c>
    </row>
    <row r="4" spans="1:9">
      <c r="A4" s="10" t="s">
        <v>228</v>
      </c>
      <c r="B4" s="3">
        <v>2250</v>
      </c>
    </row>
    <row r="5" spans="1:9">
      <c r="A5" s="10" t="s">
        <v>211</v>
      </c>
      <c r="B5" s="3">
        <v>324</v>
      </c>
    </row>
    <row r="6" spans="1:9">
      <c r="A6" s="10" t="s">
        <v>142</v>
      </c>
      <c r="B6" s="3">
        <v>8261.5580599999994</v>
      </c>
    </row>
    <row r="7" spans="1:9">
      <c r="A7" s="10" t="s">
        <v>139</v>
      </c>
      <c r="B7" s="3">
        <v>2661.2746200000001</v>
      </c>
    </row>
    <row r="8" spans="1:9">
      <c r="A8" s="10" t="s">
        <v>133</v>
      </c>
      <c r="B8" s="3">
        <v>2161.1250599999994</v>
      </c>
    </row>
    <row r="9" spans="1:9">
      <c r="A9" s="10" t="s">
        <v>98</v>
      </c>
      <c r="B9" s="3">
        <v>5211.8954199999998</v>
      </c>
    </row>
    <row r="10" spans="1:9">
      <c r="A10" s="10" t="s">
        <v>97</v>
      </c>
      <c r="B10" s="3">
        <v>13810.12067</v>
      </c>
    </row>
    <row r="11" spans="1:9">
      <c r="A11" s="10" t="s">
        <v>95</v>
      </c>
      <c r="B11" s="3">
        <v>49.56</v>
      </c>
    </row>
    <row r="12" spans="1:9">
      <c r="B12" s="2">
        <f>SUM(B4:B11)</f>
        <v>34729.53383</v>
      </c>
    </row>
    <row r="13" spans="1:9" ht="15" thickBot="1"/>
    <row r="14" spans="1:9" ht="15" thickBot="1">
      <c r="A14" s="184" t="s">
        <v>480</v>
      </c>
      <c r="B14" s="185" t="s">
        <v>23</v>
      </c>
      <c r="C14" s="11" t="s">
        <v>133</v>
      </c>
      <c r="D14" s="11" t="s">
        <v>98</v>
      </c>
      <c r="E14" s="11" t="s">
        <v>97</v>
      </c>
      <c r="F14" s="11" t="s">
        <v>95</v>
      </c>
      <c r="G14" s="11" t="s">
        <v>139</v>
      </c>
      <c r="H14" s="11" t="s">
        <v>142</v>
      </c>
    </row>
    <row r="15" spans="1:9">
      <c r="A15" s="186" t="s">
        <v>1125</v>
      </c>
      <c r="B15" s="187"/>
      <c r="C15" s="15">
        <v>5992.59</v>
      </c>
      <c r="D15" s="15" t="s">
        <v>35</v>
      </c>
      <c r="E15" s="15" t="s">
        <v>35</v>
      </c>
      <c r="F15" s="15" t="s">
        <v>35</v>
      </c>
      <c r="G15" s="15" t="s">
        <v>35</v>
      </c>
      <c r="H15" s="15" t="s">
        <v>35</v>
      </c>
      <c r="I15" s="2"/>
    </row>
    <row r="16" spans="1:9">
      <c r="A16" s="186" t="s">
        <v>899</v>
      </c>
      <c r="B16" s="187"/>
      <c r="C16" s="15">
        <v>13119.6</v>
      </c>
      <c r="D16" s="15" t="s">
        <v>35</v>
      </c>
      <c r="E16" s="15" t="s">
        <v>35</v>
      </c>
      <c r="F16" s="15" t="s">
        <v>35</v>
      </c>
      <c r="G16" s="15" t="s">
        <v>35</v>
      </c>
      <c r="H16" s="15" t="s">
        <v>35</v>
      </c>
      <c r="I16" s="2"/>
    </row>
    <row r="17" spans="1:9">
      <c r="A17" s="186" t="s">
        <v>1126</v>
      </c>
      <c r="B17" s="187"/>
      <c r="C17" s="15" t="s">
        <v>35</v>
      </c>
      <c r="D17" s="15" t="s">
        <v>35</v>
      </c>
      <c r="E17" s="15" t="s">
        <v>35</v>
      </c>
      <c r="F17" s="15" t="s">
        <v>35</v>
      </c>
      <c r="G17" s="15">
        <v>844627.87999999966</v>
      </c>
      <c r="H17" s="15" t="s">
        <v>35</v>
      </c>
      <c r="I17" s="2"/>
    </row>
    <row r="18" spans="1:9">
      <c r="A18" s="186" t="s">
        <v>1123</v>
      </c>
      <c r="B18" s="187"/>
      <c r="C18" s="15" t="s">
        <v>35</v>
      </c>
      <c r="D18" s="15" t="s">
        <v>35</v>
      </c>
      <c r="E18" s="15">
        <v>127492.42</v>
      </c>
      <c r="F18" s="15" t="s">
        <v>35</v>
      </c>
      <c r="G18" s="15" t="s">
        <v>35</v>
      </c>
      <c r="H18" s="15" t="s">
        <v>35</v>
      </c>
      <c r="I18" s="2"/>
    </row>
    <row r="19" spans="1:9">
      <c r="A19" s="186" t="s">
        <v>1127</v>
      </c>
      <c r="B19" s="187"/>
      <c r="C19" s="15">
        <v>729545.11999999988</v>
      </c>
      <c r="D19" s="15">
        <v>1839677.7</v>
      </c>
      <c r="E19" s="15" t="s">
        <v>35</v>
      </c>
      <c r="F19" s="15" t="s">
        <v>35</v>
      </c>
      <c r="G19" s="15" t="s">
        <v>35</v>
      </c>
      <c r="H19" s="15" t="s">
        <v>35</v>
      </c>
      <c r="I19" s="2"/>
    </row>
    <row r="20" spans="1:9">
      <c r="A20" s="186" t="s">
        <v>1128</v>
      </c>
      <c r="B20" s="187"/>
      <c r="C20" s="15">
        <v>8932</v>
      </c>
      <c r="D20" s="15" t="s">
        <v>35</v>
      </c>
      <c r="E20" s="15" t="s">
        <v>35</v>
      </c>
      <c r="F20" s="15" t="s">
        <v>35</v>
      </c>
      <c r="G20" s="15" t="s">
        <v>35</v>
      </c>
      <c r="H20" s="15" t="s">
        <v>35</v>
      </c>
      <c r="I20" s="2"/>
    </row>
    <row r="21" spans="1:9">
      <c r="A21" s="186" t="s">
        <v>1129</v>
      </c>
      <c r="B21" s="187"/>
      <c r="C21" s="15" t="s">
        <v>35</v>
      </c>
      <c r="D21" s="15" t="s">
        <v>35</v>
      </c>
      <c r="E21" s="15" t="s">
        <v>35</v>
      </c>
      <c r="F21" s="15" t="s">
        <v>35</v>
      </c>
      <c r="G21" s="15">
        <v>585286.47999999986</v>
      </c>
      <c r="H21" s="15" t="s">
        <v>35</v>
      </c>
      <c r="I21" s="2"/>
    </row>
    <row r="22" spans="1:9">
      <c r="A22" s="186" t="s">
        <v>1130</v>
      </c>
      <c r="B22" s="187"/>
      <c r="C22" s="15" t="s">
        <v>35</v>
      </c>
      <c r="D22" s="15" t="s">
        <v>35</v>
      </c>
      <c r="E22" s="15" t="s">
        <v>35</v>
      </c>
      <c r="F22" s="15" t="s">
        <v>35</v>
      </c>
      <c r="G22" s="15" t="s">
        <v>35</v>
      </c>
      <c r="H22" s="15">
        <v>224829.15</v>
      </c>
      <c r="I22" s="2"/>
    </row>
    <row r="23" spans="1:9">
      <c r="A23" s="186" t="s">
        <v>478</v>
      </c>
      <c r="B23" s="187"/>
      <c r="C23" s="15">
        <v>237150.33</v>
      </c>
      <c r="D23" s="15" t="s">
        <v>35</v>
      </c>
      <c r="E23" s="15" t="s">
        <v>35</v>
      </c>
      <c r="F23" s="15" t="s">
        <v>35</v>
      </c>
      <c r="G23" s="15" t="s">
        <v>35</v>
      </c>
      <c r="H23" s="15">
        <v>7996.8899999999994</v>
      </c>
      <c r="I23" s="2"/>
    </row>
    <row r="24" spans="1:9">
      <c r="A24" s="186" t="s">
        <v>1131</v>
      </c>
      <c r="B24" s="187"/>
      <c r="C24" s="15" t="s">
        <v>35</v>
      </c>
      <c r="D24" s="15" t="s">
        <v>35</v>
      </c>
      <c r="E24" s="15" t="s">
        <v>35</v>
      </c>
      <c r="F24" s="15" t="s">
        <v>35</v>
      </c>
      <c r="G24" s="15">
        <v>5900</v>
      </c>
      <c r="H24" s="15" t="s">
        <v>35</v>
      </c>
      <c r="I24" s="2"/>
    </row>
    <row r="25" spans="1:9">
      <c r="A25" s="186" t="s">
        <v>1132</v>
      </c>
      <c r="B25" s="187"/>
      <c r="C25" s="15" t="s">
        <v>35</v>
      </c>
      <c r="D25" s="15" t="s">
        <v>35</v>
      </c>
      <c r="E25" s="15" t="s">
        <v>35</v>
      </c>
      <c r="F25" s="15" t="s">
        <v>35</v>
      </c>
      <c r="G25" s="15">
        <v>503190.74000000022</v>
      </c>
      <c r="H25" s="15" t="s">
        <v>35</v>
      </c>
      <c r="I25" s="2"/>
    </row>
    <row r="26" spans="1:9">
      <c r="A26" s="186" t="s">
        <v>1133</v>
      </c>
      <c r="B26" s="187"/>
      <c r="C26" s="15">
        <v>109009</v>
      </c>
      <c r="D26" s="15" t="s">
        <v>35</v>
      </c>
      <c r="E26" s="15" t="s">
        <v>35</v>
      </c>
      <c r="F26" s="15" t="s">
        <v>35</v>
      </c>
      <c r="G26" s="15" t="s">
        <v>35</v>
      </c>
      <c r="H26" s="15" t="s">
        <v>35</v>
      </c>
      <c r="I26" s="2"/>
    </row>
    <row r="27" spans="1:9">
      <c r="A27" s="186" t="s">
        <v>1134</v>
      </c>
      <c r="B27" s="187"/>
      <c r="C27" s="15">
        <v>172448.45</v>
      </c>
      <c r="D27" s="15" t="s">
        <v>35</v>
      </c>
      <c r="E27" s="15" t="s">
        <v>35</v>
      </c>
      <c r="F27" s="15" t="s">
        <v>35</v>
      </c>
      <c r="G27" s="15" t="s">
        <v>35</v>
      </c>
      <c r="H27" s="15" t="s">
        <v>35</v>
      </c>
      <c r="I27" s="2"/>
    </row>
    <row r="28" spans="1:9">
      <c r="A28" s="186" t="s">
        <v>1135</v>
      </c>
      <c r="B28" s="187"/>
      <c r="C28" s="15">
        <v>418534.54</v>
      </c>
      <c r="D28" s="15">
        <v>409673</v>
      </c>
      <c r="E28" s="15">
        <v>115311.01</v>
      </c>
      <c r="F28" s="15" t="s">
        <v>35</v>
      </c>
      <c r="G28" s="15" t="s">
        <v>35</v>
      </c>
      <c r="H28" s="15" t="s">
        <v>35</v>
      </c>
      <c r="I28" s="2"/>
    </row>
    <row r="29" spans="1:9">
      <c r="A29" s="186" t="s">
        <v>1136</v>
      </c>
      <c r="B29" s="187"/>
      <c r="C29" s="15">
        <v>17400</v>
      </c>
      <c r="D29" s="15" t="s">
        <v>35</v>
      </c>
      <c r="E29" s="15" t="s">
        <v>35</v>
      </c>
      <c r="F29" s="15" t="s">
        <v>35</v>
      </c>
      <c r="G29" s="15" t="s">
        <v>35</v>
      </c>
      <c r="H29" s="15" t="s">
        <v>35</v>
      </c>
      <c r="I29" s="2"/>
    </row>
    <row r="30" spans="1:9">
      <c r="A30" s="186" t="s">
        <v>1120</v>
      </c>
      <c r="B30" s="187"/>
      <c r="C30" s="15" t="s">
        <v>35</v>
      </c>
      <c r="D30" s="15" t="s">
        <v>35</v>
      </c>
      <c r="E30" s="15">
        <v>454872.60000000003</v>
      </c>
      <c r="F30" s="15" t="s">
        <v>35</v>
      </c>
      <c r="G30" s="15" t="s">
        <v>35</v>
      </c>
      <c r="H30" s="15" t="s">
        <v>35</v>
      </c>
      <c r="I30" s="2"/>
    </row>
    <row r="31" spans="1:9">
      <c r="A31" s="186" t="s">
        <v>1137</v>
      </c>
      <c r="B31" s="187"/>
      <c r="C31" s="15" t="s">
        <v>35</v>
      </c>
      <c r="D31" s="15" t="s">
        <v>35</v>
      </c>
      <c r="E31" s="15" t="s">
        <v>35</v>
      </c>
      <c r="F31" s="15" t="s">
        <v>35</v>
      </c>
      <c r="G31" s="15" t="s">
        <v>35</v>
      </c>
      <c r="H31" s="15">
        <v>1391412</v>
      </c>
      <c r="I31" s="2"/>
    </row>
    <row r="32" spans="1:9">
      <c r="A32" s="186" t="s">
        <v>1138</v>
      </c>
      <c r="B32" s="187"/>
      <c r="C32" s="15">
        <v>6505.2</v>
      </c>
      <c r="D32" s="15" t="s">
        <v>35</v>
      </c>
      <c r="E32" s="15" t="s">
        <v>35</v>
      </c>
      <c r="F32" s="15" t="s">
        <v>35</v>
      </c>
      <c r="G32" s="15" t="s">
        <v>35</v>
      </c>
      <c r="H32" s="15" t="s">
        <v>35</v>
      </c>
      <c r="I32" s="2"/>
    </row>
    <row r="33" spans="1:9">
      <c r="A33" s="186" t="s">
        <v>1099</v>
      </c>
      <c r="B33" s="187"/>
      <c r="C33" s="15">
        <v>99000</v>
      </c>
      <c r="D33" s="15" t="s">
        <v>35</v>
      </c>
      <c r="E33" s="15" t="s">
        <v>35</v>
      </c>
      <c r="F33" s="15" t="s">
        <v>35</v>
      </c>
      <c r="G33" s="15" t="s">
        <v>35</v>
      </c>
      <c r="H33" s="15" t="s">
        <v>35</v>
      </c>
      <c r="I33" s="2"/>
    </row>
    <row r="34" spans="1:9">
      <c r="A34" s="186" t="s">
        <v>1139</v>
      </c>
      <c r="B34" s="187"/>
      <c r="C34" s="15" t="s">
        <v>35</v>
      </c>
      <c r="D34" s="15" t="s">
        <v>35</v>
      </c>
      <c r="E34" s="15" t="s">
        <v>35</v>
      </c>
      <c r="F34" s="15">
        <v>49560</v>
      </c>
      <c r="G34" s="15" t="s">
        <v>35</v>
      </c>
      <c r="H34" s="15" t="s">
        <v>35</v>
      </c>
      <c r="I34" s="2"/>
    </row>
    <row r="35" spans="1:9">
      <c r="A35" s="186" t="s">
        <v>1140</v>
      </c>
      <c r="B35" s="187"/>
      <c r="C35" s="15" t="s">
        <v>35</v>
      </c>
      <c r="D35" s="15" t="s">
        <v>35</v>
      </c>
      <c r="E35" s="15" t="s">
        <v>35</v>
      </c>
      <c r="F35" s="15" t="s">
        <v>35</v>
      </c>
      <c r="G35" s="15" t="s">
        <v>35</v>
      </c>
      <c r="H35" s="15">
        <v>484307.69</v>
      </c>
      <c r="I35" s="2"/>
    </row>
    <row r="36" spans="1:9">
      <c r="A36" s="186" t="s">
        <v>1141</v>
      </c>
      <c r="B36" s="187"/>
      <c r="C36" s="15" t="s">
        <v>35</v>
      </c>
      <c r="D36" s="15" t="s">
        <v>35</v>
      </c>
      <c r="E36" s="15" t="s">
        <v>35</v>
      </c>
      <c r="F36" s="15" t="s">
        <v>35</v>
      </c>
      <c r="G36" s="15" t="s">
        <v>35</v>
      </c>
      <c r="H36" s="15">
        <v>1710952.13</v>
      </c>
      <c r="I36" s="2"/>
    </row>
    <row r="37" spans="1:9">
      <c r="A37" s="186" t="s">
        <v>1142</v>
      </c>
      <c r="B37" s="187"/>
      <c r="C37" s="15">
        <v>243000</v>
      </c>
      <c r="D37" s="15" t="s">
        <v>35</v>
      </c>
      <c r="E37" s="15" t="s">
        <v>35</v>
      </c>
      <c r="F37" s="15" t="s">
        <v>35</v>
      </c>
      <c r="G37" s="15" t="s">
        <v>35</v>
      </c>
      <c r="H37" s="15" t="s">
        <v>35</v>
      </c>
      <c r="I37" s="2"/>
    </row>
    <row r="38" spans="1:9">
      <c r="A38" s="186" t="s">
        <v>1143</v>
      </c>
      <c r="B38" s="187"/>
      <c r="C38" s="15" t="s">
        <v>35</v>
      </c>
      <c r="D38" s="15" t="s">
        <v>35</v>
      </c>
      <c r="E38" s="15" t="s">
        <v>35</v>
      </c>
      <c r="F38" s="15" t="s">
        <v>35</v>
      </c>
      <c r="G38" s="15" t="s">
        <v>35</v>
      </c>
      <c r="H38" s="15">
        <v>23600</v>
      </c>
      <c r="I38" s="2"/>
    </row>
    <row r="39" spans="1:9">
      <c r="A39" s="186" t="s">
        <v>1144</v>
      </c>
      <c r="B39" s="187"/>
      <c r="C39" s="15">
        <v>2940.6</v>
      </c>
      <c r="D39" s="15" t="s">
        <v>35</v>
      </c>
      <c r="E39" s="15" t="s">
        <v>35</v>
      </c>
      <c r="F39" s="15" t="s">
        <v>35</v>
      </c>
      <c r="G39" s="15" t="s">
        <v>35</v>
      </c>
      <c r="H39" s="15" t="s">
        <v>35</v>
      </c>
      <c r="I39" s="2"/>
    </row>
    <row r="40" spans="1:9">
      <c r="A40" s="186" t="s">
        <v>954</v>
      </c>
      <c r="B40" s="187"/>
      <c r="C40" s="15">
        <v>2150.12</v>
      </c>
      <c r="D40" s="15" t="s">
        <v>35</v>
      </c>
      <c r="E40" s="15" t="s">
        <v>35</v>
      </c>
      <c r="F40" s="15" t="s">
        <v>35</v>
      </c>
      <c r="G40" s="15" t="s">
        <v>35</v>
      </c>
      <c r="H40" s="15" t="s">
        <v>35</v>
      </c>
      <c r="I40" s="2"/>
    </row>
    <row r="41" spans="1:9">
      <c r="A41" s="186" t="s">
        <v>1145</v>
      </c>
      <c r="B41" s="187"/>
      <c r="C41" s="15" t="s">
        <v>35</v>
      </c>
      <c r="D41" s="15" t="s">
        <v>35</v>
      </c>
      <c r="E41" s="15" t="s">
        <v>35</v>
      </c>
      <c r="F41" s="15" t="s">
        <v>35</v>
      </c>
      <c r="G41" s="15">
        <v>722358.60000000009</v>
      </c>
      <c r="H41" s="15" t="s">
        <v>35</v>
      </c>
      <c r="I41" s="2"/>
    </row>
    <row r="42" spans="1:9">
      <c r="A42" s="186" t="s">
        <v>1146</v>
      </c>
      <c r="B42" s="187"/>
      <c r="C42" s="15" t="s">
        <v>35</v>
      </c>
      <c r="D42" s="15" t="s">
        <v>35</v>
      </c>
      <c r="E42" s="15" t="s">
        <v>35</v>
      </c>
      <c r="F42" s="15" t="s">
        <v>35</v>
      </c>
      <c r="G42" s="15" t="s">
        <v>35</v>
      </c>
      <c r="H42" s="15">
        <v>2827727.3599999994</v>
      </c>
      <c r="I42" s="2"/>
    </row>
    <row r="43" spans="1:9">
      <c r="A43" s="186" t="s">
        <v>1147</v>
      </c>
      <c r="B43" s="187"/>
      <c r="C43" s="15" t="s">
        <v>35</v>
      </c>
      <c r="D43" s="15" t="s">
        <v>35</v>
      </c>
      <c r="E43" s="15" t="s">
        <v>35</v>
      </c>
      <c r="F43" s="15" t="s">
        <v>35</v>
      </c>
      <c r="G43" s="15" t="s">
        <v>35</v>
      </c>
      <c r="H43" s="15">
        <v>1461162.8999999997</v>
      </c>
      <c r="I43" s="2"/>
    </row>
    <row r="44" spans="1:9">
      <c r="A44" s="189" t="s">
        <v>243</v>
      </c>
      <c r="B44" s="190"/>
      <c r="C44" s="14">
        <v>2065727.5500000005</v>
      </c>
      <c r="D44" s="14">
        <v>2249350.7000000002</v>
      </c>
      <c r="E44" s="14">
        <v>697676.02999999991</v>
      </c>
      <c r="F44" s="14">
        <v>49560</v>
      </c>
      <c r="G44" s="14">
        <v>2661363.7000000002</v>
      </c>
      <c r="H44" s="14">
        <v>8131988.1199999973</v>
      </c>
      <c r="I44" s="2"/>
    </row>
    <row r="45" spans="1:9">
      <c r="A45" s="12"/>
      <c r="B45" s="12"/>
      <c r="C45" s="192"/>
      <c r="D45" s="192"/>
      <c r="E45" s="192"/>
      <c r="F45" s="192"/>
      <c r="G45" s="192"/>
      <c r="H45" s="192"/>
      <c r="I45" s="2"/>
    </row>
    <row r="46" spans="1:9">
      <c r="A46" s="13" t="s">
        <v>244</v>
      </c>
      <c r="B46" s="12"/>
      <c r="C46" s="192"/>
      <c r="D46" s="192"/>
      <c r="E46" s="192"/>
      <c r="F46" s="192"/>
      <c r="G46" s="192"/>
      <c r="H46" s="192"/>
      <c r="I46" s="2"/>
    </row>
    <row r="47" spans="1:9">
      <c r="A47" s="13" t="s">
        <v>1148</v>
      </c>
      <c r="B47" s="12"/>
      <c r="C47" s="192"/>
      <c r="D47" s="192"/>
      <c r="E47" s="192"/>
      <c r="F47" s="192"/>
      <c r="G47" s="192"/>
      <c r="H47" s="192"/>
      <c r="I47" s="2"/>
    </row>
  </sheetData>
  <mergeCells count="1">
    <mergeCell ref="A1:B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5" orientation="landscape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6:P35"/>
  <sheetViews>
    <sheetView rightToLeft="1" topLeftCell="A14" zoomScale="80" zoomScaleNormal="80" workbookViewId="0">
      <pane ySplit="3" topLeftCell="A17" activePane="bottomLeft" state="frozen"/>
      <selection activeCell="A14" sqref="A14"/>
      <selection pane="bottomLeft" activeCell="B43" sqref="B43"/>
    </sheetView>
  </sheetViews>
  <sheetFormatPr defaultRowHeight="14.25" outlineLevelRow="1"/>
  <cols>
    <col min="1" max="1" width="4.875" bestFit="1" customWidth="1"/>
    <col min="2" max="2" width="32.75" customWidth="1"/>
    <col min="3" max="3" width="17.875" customWidth="1"/>
  </cols>
  <sheetData>
    <row r="16" spans="1:3" ht="49.5" customHeight="1">
      <c r="A16" s="88"/>
      <c r="B16" s="4" t="s">
        <v>249</v>
      </c>
      <c r="C16" s="4" t="s">
        <v>248</v>
      </c>
    </row>
    <row r="17" spans="1:3" outlineLevel="1">
      <c r="A17" s="206">
        <v>1.1000000000000001</v>
      </c>
      <c r="B17" s="16" t="s">
        <v>34</v>
      </c>
      <c r="C17" s="87">
        <v>144344.53311000002</v>
      </c>
    </row>
    <row r="18" spans="1:3" outlineLevel="1">
      <c r="A18" s="206">
        <v>1.2</v>
      </c>
      <c r="B18" s="16" t="s">
        <v>191</v>
      </c>
      <c r="C18" s="87">
        <v>143490.69075000001</v>
      </c>
    </row>
    <row r="19" spans="1:3" outlineLevel="1">
      <c r="A19" s="206">
        <v>1.3</v>
      </c>
      <c r="B19" s="16" t="s">
        <v>173</v>
      </c>
      <c r="C19" s="87">
        <v>36000</v>
      </c>
    </row>
    <row r="20" spans="1:3" outlineLevel="1">
      <c r="A20" s="206">
        <v>1.4</v>
      </c>
      <c r="B20" s="16" t="s">
        <v>175</v>
      </c>
      <c r="C20" s="87">
        <v>24750</v>
      </c>
    </row>
    <row r="21" spans="1:3" outlineLevel="1">
      <c r="A21" s="206">
        <v>1.5</v>
      </c>
      <c r="B21" s="16" t="s">
        <v>194</v>
      </c>
      <c r="C21" s="87">
        <v>22380.389210000001</v>
      </c>
    </row>
    <row r="22" spans="1:3" outlineLevel="1">
      <c r="A22" s="206">
        <v>1.6</v>
      </c>
      <c r="B22" s="16" t="s">
        <v>109</v>
      </c>
      <c r="C22" s="87">
        <v>21758.40842</v>
      </c>
    </row>
    <row r="23" spans="1:3" outlineLevel="1">
      <c r="A23" s="206">
        <v>1.7</v>
      </c>
      <c r="B23" s="16" t="s">
        <v>222</v>
      </c>
      <c r="C23" s="87">
        <v>21000</v>
      </c>
    </row>
    <row r="24" spans="1:3" outlineLevel="1">
      <c r="A24" s="206">
        <v>1.8</v>
      </c>
      <c r="B24" s="16" t="s">
        <v>188</v>
      </c>
      <c r="C24" s="87">
        <v>20000</v>
      </c>
    </row>
    <row r="25" spans="1:3" ht="17.25" customHeight="1" outlineLevel="1">
      <c r="A25" s="206">
        <v>1.9</v>
      </c>
      <c r="B25" s="16" t="s">
        <v>213</v>
      </c>
      <c r="C25" s="87">
        <v>20000</v>
      </c>
    </row>
    <row r="26" spans="1:3" outlineLevel="1">
      <c r="A26" s="207">
        <v>1.1000000000000001</v>
      </c>
      <c r="B26" s="16" t="s">
        <v>91</v>
      </c>
      <c r="C26" s="87">
        <v>14390.172340000001</v>
      </c>
    </row>
    <row r="27" spans="1:3" outlineLevel="1">
      <c r="A27" s="207">
        <v>1.1100000000000001</v>
      </c>
      <c r="B27" s="16" t="s">
        <v>106</v>
      </c>
      <c r="C27" s="87">
        <v>14156.74649</v>
      </c>
    </row>
    <row r="28" spans="1:3" outlineLevel="1">
      <c r="A28" s="207">
        <v>1.1200000000000001</v>
      </c>
      <c r="B28" s="16" t="s">
        <v>217</v>
      </c>
      <c r="C28" s="87">
        <v>10500</v>
      </c>
    </row>
    <row r="29" spans="1:3" outlineLevel="1">
      <c r="A29" s="207">
        <v>1.1299999999999999</v>
      </c>
      <c r="B29" s="16" t="s">
        <v>125</v>
      </c>
      <c r="C29" s="87">
        <v>8751.7936900000004</v>
      </c>
    </row>
    <row r="30" spans="1:3" outlineLevel="1">
      <c r="A30" s="207">
        <v>1.1399999999999999</v>
      </c>
      <c r="B30" s="16" t="s">
        <v>161</v>
      </c>
      <c r="C30" s="87">
        <v>2959</v>
      </c>
    </row>
    <row r="31" spans="1:3" outlineLevel="1">
      <c r="A31" s="207">
        <v>1.1499999999999999</v>
      </c>
      <c r="B31" s="16" t="s">
        <v>169</v>
      </c>
      <c r="C31" s="87">
        <v>2950</v>
      </c>
    </row>
    <row r="32" spans="1:3" outlineLevel="1">
      <c r="A32" s="207">
        <v>1.1599999999999999</v>
      </c>
      <c r="B32" s="16" t="s">
        <v>699</v>
      </c>
      <c r="C32" s="87">
        <v>999</v>
      </c>
    </row>
    <row r="33" spans="1:3" outlineLevel="1">
      <c r="A33" s="207">
        <v>1.17</v>
      </c>
      <c r="B33" s="16" t="s">
        <v>124</v>
      </c>
      <c r="C33" s="87">
        <v>122.24135999999993</v>
      </c>
    </row>
    <row r="34" spans="1:3">
      <c r="A34" s="88"/>
      <c r="B34" s="16"/>
      <c r="C34" s="87"/>
    </row>
    <row r="35" spans="1:3" ht="15.75" thickBot="1">
      <c r="B35" s="6" t="s">
        <v>247</v>
      </c>
      <c r="C35" s="7">
        <f>SUM(C17:C33)</f>
        <v>508552.97537</v>
      </c>
    </row>
  </sheetData>
  <autoFilter ref="B16:C16">
    <sortState ref="B17:Z50">
      <sortCondition descending="1" ref="C16"/>
    </sortState>
  </autoFilter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42"/>
  <sheetViews>
    <sheetView rightToLeft="1" workbookViewId="0">
      <pane xSplit="1" ySplit="3" topLeftCell="B4" activePane="bottomRight" state="frozen"/>
      <selection pane="topRight" activeCell="F1" sqref="F1"/>
      <selection pane="bottomLeft" activeCell="A2" sqref="A2"/>
      <selection pane="bottomRight" sqref="A1:B2"/>
    </sheetView>
  </sheetViews>
  <sheetFormatPr defaultRowHeight="14.25"/>
  <cols>
    <col min="1" max="1" width="63.125" bestFit="1" customWidth="1"/>
    <col min="2" max="2" width="17.75" customWidth="1"/>
  </cols>
  <sheetData>
    <row r="1" spans="1:2" ht="14.25" customHeight="1">
      <c r="A1" s="240" t="s">
        <v>482</v>
      </c>
      <c r="B1" s="240"/>
    </row>
    <row r="2" spans="1:2" ht="14.25" customHeight="1">
      <c r="A2" s="240"/>
      <c r="B2" s="240"/>
    </row>
    <row r="3" spans="1:2">
      <c r="A3" s="17" t="s">
        <v>23</v>
      </c>
      <c r="B3" s="18" t="s">
        <v>246</v>
      </c>
    </row>
    <row r="4" spans="1:2">
      <c r="A4" s="20" t="s">
        <v>75</v>
      </c>
      <c r="B4" s="3">
        <v>32218.339750000003</v>
      </c>
    </row>
    <row r="5" spans="1:2">
      <c r="A5" s="20" t="s">
        <v>146</v>
      </c>
      <c r="B5" s="3">
        <v>29249.68</v>
      </c>
    </row>
    <row r="6" spans="1:2">
      <c r="A6" s="20" t="s">
        <v>167</v>
      </c>
      <c r="B6" s="3">
        <v>17297.052220000001</v>
      </c>
    </row>
    <row r="7" spans="1:2">
      <c r="A7" s="20" t="s">
        <v>140</v>
      </c>
      <c r="B7" s="3">
        <v>8740.7863400000024</v>
      </c>
    </row>
    <row r="8" spans="1:2">
      <c r="A8" s="20" t="s">
        <v>111</v>
      </c>
      <c r="B8" s="3">
        <v>8490</v>
      </c>
    </row>
    <row r="9" spans="1:2">
      <c r="A9" s="20" t="s">
        <v>165</v>
      </c>
      <c r="B9" s="3">
        <v>6839.8120299999991</v>
      </c>
    </row>
    <row r="10" spans="1:2">
      <c r="A10" s="20" t="s">
        <v>42</v>
      </c>
      <c r="B10" s="3">
        <v>6001.0559999999996</v>
      </c>
    </row>
    <row r="11" spans="1:2">
      <c r="A11" s="20" t="s">
        <v>122</v>
      </c>
      <c r="B11" s="3">
        <v>5726.5</v>
      </c>
    </row>
    <row r="12" spans="1:2">
      <c r="A12" s="20" t="s">
        <v>225</v>
      </c>
      <c r="B12" s="3">
        <v>5000</v>
      </c>
    </row>
    <row r="13" spans="1:2">
      <c r="A13" s="20" t="s">
        <v>182</v>
      </c>
      <c r="B13" s="3">
        <v>3000</v>
      </c>
    </row>
    <row r="14" spans="1:2">
      <c r="A14" s="20" t="s">
        <v>135</v>
      </c>
      <c r="B14" s="3">
        <v>2632.7896800000003</v>
      </c>
    </row>
    <row r="15" spans="1:2">
      <c r="A15" s="20" t="s">
        <v>218</v>
      </c>
      <c r="B15" s="3">
        <v>2600</v>
      </c>
    </row>
    <row r="16" spans="1:2">
      <c r="A16" s="20" t="s">
        <v>179</v>
      </c>
      <c r="B16" s="3">
        <v>2490.8900000000003</v>
      </c>
    </row>
    <row r="17" spans="1:2">
      <c r="A17" s="20" t="s">
        <v>219</v>
      </c>
      <c r="B17" s="3">
        <v>2150</v>
      </c>
    </row>
    <row r="18" spans="1:2">
      <c r="A18" s="20" t="s">
        <v>40</v>
      </c>
      <c r="B18" s="3">
        <v>1836.4082799999996</v>
      </c>
    </row>
    <row r="19" spans="1:2">
      <c r="A19" s="20" t="s">
        <v>83</v>
      </c>
      <c r="B19" s="3">
        <v>1500</v>
      </c>
    </row>
    <row r="20" spans="1:2">
      <c r="A20" s="20" t="s">
        <v>216</v>
      </c>
      <c r="B20" s="3">
        <v>1100</v>
      </c>
    </row>
    <row r="21" spans="1:2">
      <c r="A21" s="20" t="s">
        <v>56</v>
      </c>
      <c r="B21" s="3">
        <v>1043.9100000000001</v>
      </c>
    </row>
    <row r="22" spans="1:2">
      <c r="A22" s="20" t="s">
        <v>226</v>
      </c>
      <c r="B22" s="3">
        <v>1000</v>
      </c>
    </row>
    <row r="23" spans="1:2">
      <c r="A23" s="20" t="s">
        <v>115</v>
      </c>
      <c r="B23" s="3">
        <v>1000</v>
      </c>
    </row>
    <row r="24" spans="1:2">
      <c r="A24" s="20" t="s">
        <v>68</v>
      </c>
      <c r="B24" s="3">
        <v>934</v>
      </c>
    </row>
    <row r="25" spans="1:2">
      <c r="A25" s="20" t="s">
        <v>69</v>
      </c>
      <c r="B25" s="3">
        <v>739.39085</v>
      </c>
    </row>
    <row r="26" spans="1:2">
      <c r="A26" s="20" t="s">
        <v>210</v>
      </c>
      <c r="B26" s="3">
        <v>600</v>
      </c>
    </row>
    <row r="27" spans="1:2">
      <c r="A27" s="20" t="s">
        <v>131</v>
      </c>
      <c r="B27" s="3">
        <v>506.53706999999997</v>
      </c>
    </row>
    <row r="28" spans="1:2">
      <c r="A28" s="20" t="s">
        <v>57</v>
      </c>
      <c r="B28" s="3">
        <v>428.66899999999998</v>
      </c>
    </row>
    <row r="29" spans="1:2">
      <c r="A29" s="20" t="s">
        <v>67</v>
      </c>
      <c r="B29" s="3">
        <v>250</v>
      </c>
    </row>
    <row r="30" spans="1:2">
      <c r="A30" s="20" t="s">
        <v>104</v>
      </c>
      <c r="B30" s="3">
        <v>225.12586999999996</v>
      </c>
    </row>
    <row r="31" spans="1:2">
      <c r="A31" s="20" t="s">
        <v>163</v>
      </c>
      <c r="B31" s="3">
        <v>182.9</v>
      </c>
    </row>
    <row r="32" spans="1:2">
      <c r="A32" s="20" t="s">
        <v>208</v>
      </c>
      <c r="B32" s="3">
        <v>179.22</v>
      </c>
    </row>
    <row r="33" spans="1:2">
      <c r="A33" s="20" t="s">
        <v>206</v>
      </c>
      <c r="B33" s="3">
        <v>112.50580000000001</v>
      </c>
    </row>
    <row r="34" spans="1:2">
      <c r="A34" s="20" t="s">
        <v>118</v>
      </c>
      <c r="B34" s="3">
        <v>100</v>
      </c>
    </row>
    <row r="35" spans="1:2">
      <c r="A35" s="20" t="s">
        <v>137</v>
      </c>
      <c r="B35" s="3">
        <v>87.48360000000001</v>
      </c>
    </row>
    <row r="36" spans="1:2">
      <c r="A36" s="20" t="s">
        <v>30</v>
      </c>
      <c r="B36" s="3">
        <v>64.305630000000008</v>
      </c>
    </row>
    <row r="37" spans="1:2">
      <c r="A37" s="20" t="s">
        <v>143</v>
      </c>
      <c r="B37" s="3">
        <v>10.738</v>
      </c>
    </row>
    <row r="38" spans="1:2">
      <c r="A38" s="20" t="s">
        <v>86</v>
      </c>
      <c r="B38" s="3">
        <v>6.4329900000000002</v>
      </c>
    </row>
    <row r="39" spans="1:2">
      <c r="A39" s="22" t="s">
        <v>241</v>
      </c>
      <c r="B39" s="23">
        <v>0</v>
      </c>
    </row>
    <row r="40" spans="1:2">
      <c r="B40" s="2"/>
    </row>
    <row r="41" spans="1:2" ht="15" thickBot="1">
      <c r="B41" s="27">
        <f>SUM(B4:B40)</f>
        <v>144344.53310999999</v>
      </c>
    </row>
    <row r="42" spans="1:2" ht="15" thickTop="1"/>
  </sheetData>
  <mergeCells count="1">
    <mergeCell ref="A1:B2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3"/>
  <sheetViews>
    <sheetView rightToLeft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defaultRowHeight="14.25"/>
  <cols>
    <col min="1" max="1" width="36.875" bestFit="1" customWidth="1"/>
    <col min="2" max="2" width="10.625" bestFit="1" customWidth="1"/>
    <col min="3" max="3" width="27.5" bestFit="1" customWidth="1"/>
    <col min="4" max="4" width="18.75" bestFit="1" customWidth="1"/>
    <col min="5" max="5" width="29.125" bestFit="1" customWidth="1"/>
    <col min="6" max="6" width="20.125" bestFit="1" customWidth="1"/>
    <col min="7" max="7" width="18.625" bestFit="1" customWidth="1"/>
    <col min="8" max="8" width="22.75" bestFit="1" customWidth="1"/>
    <col min="9" max="9" width="34" bestFit="1" customWidth="1"/>
    <col min="10" max="10" width="24.125" bestFit="1" customWidth="1"/>
    <col min="257" max="258" width="12.25" customWidth="1"/>
    <col min="259" max="266" width="9.875" customWidth="1"/>
    <col min="513" max="514" width="12.25" customWidth="1"/>
    <col min="515" max="522" width="9.875" customWidth="1"/>
    <col min="769" max="770" width="12.25" customWidth="1"/>
    <col min="771" max="778" width="9.875" customWidth="1"/>
    <col min="1025" max="1026" width="12.25" customWidth="1"/>
    <col min="1027" max="1034" width="9.875" customWidth="1"/>
    <col min="1281" max="1282" width="12.25" customWidth="1"/>
    <col min="1283" max="1290" width="9.875" customWidth="1"/>
    <col min="1537" max="1538" width="12.25" customWidth="1"/>
    <col min="1539" max="1546" width="9.875" customWidth="1"/>
    <col min="1793" max="1794" width="12.25" customWidth="1"/>
    <col min="1795" max="1802" width="9.875" customWidth="1"/>
    <col min="2049" max="2050" width="12.25" customWidth="1"/>
    <col min="2051" max="2058" width="9.875" customWidth="1"/>
    <col min="2305" max="2306" width="12.25" customWidth="1"/>
    <col min="2307" max="2314" width="9.875" customWidth="1"/>
    <col min="2561" max="2562" width="12.25" customWidth="1"/>
    <col min="2563" max="2570" width="9.875" customWidth="1"/>
    <col min="2817" max="2818" width="12.25" customWidth="1"/>
    <col min="2819" max="2826" width="9.875" customWidth="1"/>
    <col min="3073" max="3074" width="12.25" customWidth="1"/>
    <col min="3075" max="3082" width="9.875" customWidth="1"/>
    <col min="3329" max="3330" width="12.25" customWidth="1"/>
    <col min="3331" max="3338" width="9.875" customWidth="1"/>
    <col min="3585" max="3586" width="12.25" customWidth="1"/>
    <col min="3587" max="3594" width="9.875" customWidth="1"/>
    <col min="3841" max="3842" width="12.25" customWidth="1"/>
    <col min="3843" max="3850" width="9.875" customWidth="1"/>
    <col min="4097" max="4098" width="12.25" customWidth="1"/>
    <col min="4099" max="4106" width="9.875" customWidth="1"/>
    <col min="4353" max="4354" width="12.25" customWidth="1"/>
    <col min="4355" max="4362" width="9.875" customWidth="1"/>
    <col min="4609" max="4610" width="12.25" customWidth="1"/>
    <col min="4611" max="4618" width="9.875" customWidth="1"/>
    <col min="4865" max="4866" width="12.25" customWidth="1"/>
    <col min="4867" max="4874" width="9.875" customWidth="1"/>
    <col min="5121" max="5122" width="12.25" customWidth="1"/>
    <col min="5123" max="5130" width="9.875" customWidth="1"/>
    <col min="5377" max="5378" width="12.25" customWidth="1"/>
    <col min="5379" max="5386" width="9.875" customWidth="1"/>
    <col min="5633" max="5634" width="12.25" customWidth="1"/>
    <col min="5635" max="5642" width="9.875" customWidth="1"/>
    <col min="5889" max="5890" width="12.25" customWidth="1"/>
    <col min="5891" max="5898" width="9.875" customWidth="1"/>
    <col min="6145" max="6146" width="12.25" customWidth="1"/>
    <col min="6147" max="6154" width="9.875" customWidth="1"/>
    <col min="6401" max="6402" width="12.25" customWidth="1"/>
    <col min="6403" max="6410" width="9.875" customWidth="1"/>
    <col min="6657" max="6658" width="12.25" customWidth="1"/>
    <col min="6659" max="6666" width="9.875" customWidth="1"/>
    <col min="6913" max="6914" width="12.25" customWidth="1"/>
    <col min="6915" max="6922" width="9.875" customWidth="1"/>
    <col min="7169" max="7170" width="12.25" customWidth="1"/>
    <col min="7171" max="7178" width="9.875" customWidth="1"/>
    <col min="7425" max="7426" width="12.25" customWidth="1"/>
    <col min="7427" max="7434" width="9.875" customWidth="1"/>
    <col min="7681" max="7682" width="12.25" customWidth="1"/>
    <col min="7683" max="7690" width="9.875" customWidth="1"/>
    <col min="7937" max="7938" width="12.25" customWidth="1"/>
    <col min="7939" max="7946" width="9.875" customWidth="1"/>
    <col min="8193" max="8194" width="12.25" customWidth="1"/>
    <col min="8195" max="8202" width="9.875" customWidth="1"/>
    <col min="8449" max="8450" width="12.25" customWidth="1"/>
    <col min="8451" max="8458" width="9.875" customWidth="1"/>
    <col min="8705" max="8706" width="12.25" customWidth="1"/>
    <col min="8707" max="8714" width="9.875" customWidth="1"/>
    <col min="8961" max="8962" width="12.25" customWidth="1"/>
    <col min="8963" max="8970" width="9.875" customWidth="1"/>
    <col min="9217" max="9218" width="12.25" customWidth="1"/>
    <col min="9219" max="9226" width="9.875" customWidth="1"/>
    <col min="9473" max="9474" width="12.25" customWidth="1"/>
    <col min="9475" max="9482" width="9.875" customWidth="1"/>
    <col min="9729" max="9730" width="12.25" customWidth="1"/>
    <col min="9731" max="9738" width="9.875" customWidth="1"/>
    <col min="9985" max="9986" width="12.25" customWidth="1"/>
    <col min="9987" max="9994" width="9.875" customWidth="1"/>
    <col min="10241" max="10242" width="12.25" customWidth="1"/>
    <col min="10243" max="10250" width="9.875" customWidth="1"/>
    <col min="10497" max="10498" width="12.25" customWidth="1"/>
    <col min="10499" max="10506" width="9.875" customWidth="1"/>
    <col min="10753" max="10754" width="12.25" customWidth="1"/>
    <col min="10755" max="10762" width="9.875" customWidth="1"/>
    <col min="11009" max="11010" width="12.25" customWidth="1"/>
    <col min="11011" max="11018" width="9.875" customWidth="1"/>
    <col min="11265" max="11266" width="12.25" customWidth="1"/>
    <col min="11267" max="11274" width="9.875" customWidth="1"/>
    <col min="11521" max="11522" width="12.25" customWidth="1"/>
    <col min="11523" max="11530" width="9.875" customWidth="1"/>
    <col min="11777" max="11778" width="12.25" customWidth="1"/>
    <col min="11779" max="11786" width="9.875" customWidth="1"/>
    <col min="12033" max="12034" width="12.25" customWidth="1"/>
    <col min="12035" max="12042" width="9.875" customWidth="1"/>
    <col min="12289" max="12290" width="12.25" customWidth="1"/>
    <col min="12291" max="12298" width="9.875" customWidth="1"/>
    <col min="12545" max="12546" width="12.25" customWidth="1"/>
    <col min="12547" max="12554" width="9.875" customWidth="1"/>
    <col min="12801" max="12802" width="12.25" customWidth="1"/>
    <col min="12803" max="12810" width="9.875" customWidth="1"/>
    <col min="13057" max="13058" width="12.25" customWidth="1"/>
    <col min="13059" max="13066" width="9.875" customWidth="1"/>
    <col min="13313" max="13314" width="12.25" customWidth="1"/>
    <col min="13315" max="13322" width="9.875" customWidth="1"/>
    <col min="13569" max="13570" width="12.25" customWidth="1"/>
    <col min="13571" max="13578" width="9.875" customWidth="1"/>
    <col min="13825" max="13826" width="12.25" customWidth="1"/>
    <col min="13827" max="13834" width="9.875" customWidth="1"/>
    <col min="14081" max="14082" width="12.25" customWidth="1"/>
    <col min="14083" max="14090" width="9.875" customWidth="1"/>
    <col min="14337" max="14338" width="12.25" customWidth="1"/>
    <col min="14339" max="14346" width="9.875" customWidth="1"/>
    <col min="14593" max="14594" width="12.25" customWidth="1"/>
    <col min="14595" max="14602" width="9.875" customWidth="1"/>
    <col min="14849" max="14850" width="12.25" customWidth="1"/>
    <col min="14851" max="14858" width="9.875" customWidth="1"/>
    <col min="15105" max="15106" width="12.25" customWidth="1"/>
    <col min="15107" max="15114" width="9.875" customWidth="1"/>
    <col min="15361" max="15362" width="12.25" customWidth="1"/>
    <col min="15363" max="15370" width="9.875" customWidth="1"/>
    <col min="15617" max="15618" width="12.25" customWidth="1"/>
    <col min="15619" max="15626" width="9.875" customWidth="1"/>
    <col min="15873" max="15874" width="12.25" customWidth="1"/>
    <col min="15875" max="15882" width="9.875" customWidth="1"/>
    <col min="16129" max="16130" width="12.25" customWidth="1"/>
    <col min="16131" max="16138" width="9.875" customWidth="1"/>
  </cols>
  <sheetData>
    <row r="1" spans="1:11" ht="15" thickBot="1">
      <c r="A1" s="184" t="s">
        <v>480</v>
      </c>
      <c r="B1" s="185" t="s">
        <v>23</v>
      </c>
      <c r="C1" s="11" t="s">
        <v>192</v>
      </c>
      <c r="D1" s="11" t="s">
        <v>193</v>
      </c>
      <c r="E1" s="11" t="s">
        <v>198</v>
      </c>
      <c r="F1" s="11" t="s">
        <v>196</v>
      </c>
      <c r="G1" s="11" t="s">
        <v>190</v>
      </c>
      <c r="H1" s="11" t="s">
        <v>195</v>
      </c>
      <c r="I1" s="11" t="s">
        <v>199</v>
      </c>
      <c r="J1" s="11" t="s">
        <v>197</v>
      </c>
    </row>
    <row r="2" spans="1:11">
      <c r="A2" s="186" t="s">
        <v>343</v>
      </c>
      <c r="B2" s="193"/>
      <c r="C2" s="15" t="s">
        <v>35</v>
      </c>
      <c r="D2" s="15">
        <v>160781</v>
      </c>
      <c r="E2" s="15">
        <v>218648</v>
      </c>
      <c r="F2" s="15">
        <v>450453</v>
      </c>
      <c r="G2" s="15" t="s">
        <v>35</v>
      </c>
      <c r="H2" s="15" t="s">
        <v>35</v>
      </c>
      <c r="I2" s="15" t="s">
        <v>35</v>
      </c>
      <c r="J2" s="15" t="s">
        <v>35</v>
      </c>
      <c r="K2" s="2"/>
    </row>
    <row r="3" spans="1:11">
      <c r="A3" s="186" t="s">
        <v>384</v>
      </c>
      <c r="B3" s="193"/>
      <c r="C3" s="15" t="s">
        <v>35</v>
      </c>
      <c r="D3" s="15" t="s">
        <v>35</v>
      </c>
      <c r="E3" s="15">
        <v>128786</v>
      </c>
      <c r="F3" s="15">
        <v>236618</v>
      </c>
      <c r="G3" s="15" t="s">
        <v>35</v>
      </c>
      <c r="H3" s="15" t="s">
        <v>35</v>
      </c>
      <c r="I3" s="15" t="s">
        <v>35</v>
      </c>
      <c r="J3" s="15" t="s">
        <v>35</v>
      </c>
      <c r="K3" s="2"/>
    </row>
    <row r="4" spans="1:11">
      <c r="A4" s="186" t="s">
        <v>358</v>
      </c>
      <c r="B4" s="193"/>
      <c r="C4" s="15">
        <v>180225.9</v>
      </c>
      <c r="D4" s="15" t="s">
        <v>35</v>
      </c>
      <c r="E4" s="15" t="s">
        <v>35</v>
      </c>
      <c r="F4" s="15" t="s">
        <v>35</v>
      </c>
      <c r="G4" s="15" t="s">
        <v>35</v>
      </c>
      <c r="H4" s="15" t="s">
        <v>35</v>
      </c>
      <c r="I4" s="15" t="s">
        <v>35</v>
      </c>
      <c r="J4" s="15" t="s">
        <v>35</v>
      </c>
      <c r="K4" s="2"/>
    </row>
    <row r="5" spans="1:11">
      <c r="A5" s="186" t="s">
        <v>393</v>
      </c>
      <c r="B5" s="193"/>
      <c r="C5" s="15" t="s">
        <v>35</v>
      </c>
      <c r="D5" s="15">
        <v>119271</v>
      </c>
      <c r="E5" s="15" t="s">
        <v>35</v>
      </c>
      <c r="F5" s="15">
        <v>52511</v>
      </c>
      <c r="G5" s="15" t="s">
        <v>35</v>
      </c>
      <c r="H5" s="15" t="s">
        <v>35</v>
      </c>
      <c r="I5" s="15" t="s">
        <v>35</v>
      </c>
      <c r="J5" s="15" t="s">
        <v>35</v>
      </c>
      <c r="K5" s="2"/>
    </row>
    <row r="6" spans="1:11">
      <c r="A6" s="186" t="s">
        <v>366</v>
      </c>
      <c r="B6" s="193"/>
      <c r="C6" s="15" t="s">
        <v>35</v>
      </c>
      <c r="D6" s="15">
        <v>73770</v>
      </c>
      <c r="E6" s="15">
        <v>125177</v>
      </c>
      <c r="F6" s="15">
        <v>165120</v>
      </c>
      <c r="G6" s="15" t="s">
        <v>35</v>
      </c>
      <c r="H6" s="15" t="s">
        <v>35</v>
      </c>
      <c r="I6" s="15" t="s">
        <v>35</v>
      </c>
      <c r="J6" s="15" t="s">
        <v>35</v>
      </c>
      <c r="K6" s="2"/>
    </row>
    <row r="7" spans="1:11">
      <c r="A7" s="186" t="s">
        <v>443</v>
      </c>
      <c r="B7" s="193"/>
      <c r="C7" s="15" t="s">
        <v>35</v>
      </c>
      <c r="D7" s="15" t="s">
        <v>35</v>
      </c>
      <c r="E7" s="15" t="s">
        <v>35</v>
      </c>
      <c r="F7" s="15">
        <v>102995</v>
      </c>
      <c r="G7" s="15" t="s">
        <v>35</v>
      </c>
      <c r="H7" s="15" t="s">
        <v>35</v>
      </c>
      <c r="I7" s="15" t="s">
        <v>35</v>
      </c>
      <c r="J7" s="15" t="s">
        <v>35</v>
      </c>
      <c r="K7" s="2"/>
    </row>
    <row r="8" spans="1:11">
      <c r="A8" s="186" t="s">
        <v>406</v>
      </c>
      <c r="B8" s="193"/>
      <c r="C8" s="15" t="s">
        <v>35</v>
      </c>
      <c r="D8" s="15">
        <v>74655</v>
      </c>
      <c r="E8" s="15">
        <v>48160</v>
      </c>
      <c r="F8" s="15">
        <v>120365</v>
      </c>
      <c r="G8" s="15" t="s">
        <v>35</v>
      </c>
      <c r="H8" s="15" t="s">
        <v>35</v>
      </c>
      <c r="I8" s="15" t="s">
        <v>35</v>
      </c>
      <c r="J8" s="15" t="s">
        <v>35</v>
      </c>
      <c r="K8" s="2"/>
    </row>
    <row r="9" spans="1:11">
      <c r="A9" s="186" t="s">
        <v>354</v>
      </c>
      <c r="B9" s="193"/>
      <c r="C9" s="15" t="s">
        <v>35</v>
      </c>
      <c r="D9" s="15">
        <v>160781</v>
      </c>
      <c r="E9" s="15" t="s">
        <v>35</v>
      </c>
      <c r="F9" s="15">
        <v>210122</v>
      </c>
      <c r="G9" s="15" t="s">
        <v>35</v>
      </c>
      <c r="H9" s="15" t="s">
        <v>35</v>
      </c>
      <c r="I9" s="15" t="s">
        <v>35</v>
      </c>
      <c r="J9" s="15" t="s">
        <v>35</v>
      </c>
      <c r="K9" s="2"/>
    </row>
    <row r="10" spans="1:11">
      <c r="A10" s="186" t="s">
        <v>477</v>
      </c>
      <c r="B10" s="193"/>
      <c r="C10" s="15" t="s">
        <v>35</v>
      </c>
      <c r="D10" s="15" t="s">
        <v>35</v>
      </c>
      <c r="E10" s="15" t="s">
        <v>35</v>
      </c>
      <c r="F10" s="15">
        <v>7317</v>
      </c>
      <c r="G10" s="15" t="s">
        <v>35</v>
      </c>
      <c r="H10" s="15" t="s">
        <v>35</v>
      </c>
      <c r="I10" s="15" t="s">
        <v>35</v>
      </c>
      <c r="J10" s="15" t="s">
        <v>35</v>
      </c>
      <c r="K10" s="2"/>
    </row>
    <row r="11" spans="1:11">
      <c r="A11" s="186" t="s">
        <v>419</v>
      </c>
      <c r="B11" s="193"/>
      <c r="C11" s="15" t="s">
        <v>35</v>
      </c>
      <c r="D11" s="15">
        <v>82433</v>
      </c>
      <c r="E11" s="15">
        <v>71572</v>
      </c>
      <c r="F11" s="15">
        <v>58154</v>
      </c>
      <c r="G11" s="15" t="s">
        <v>35</v>
      </c>
      <c r="H11" s="15" t="s">
        <v>35</v>
      </c>
      <c r="I11" s="15" t="s">
        <v>35</v>
      </c>
      <c r="J11" s="15" t="s">
        <v>35</v>
      </c>
      <c r="K11" s="2"/>
    </row>
    <row r="12" spans="1:11">
      <c r="A12" s="186" t="s">
        <v>423</v>
      </c>
      <c r="B12" s="193"/>
      <c r="C12" s="15" t="s">
        <v>35</v>
      </c>
      <c r="D12" s="15">
        <v>28392</v>
      </c>
      <c r="E12" s="15">
        <v>24360</v>
      </c>
      <c r="F12" s="15">
        <v>78335</v>
      </c>
      <c r="G12" s="15" t="s">
        <v>35</v>
      </c>
      <c r="H12" s="15" t="s">
        <v>35</v>
      </c>
      <c r="I12" s="15" t="s">
        <v>35</v>
      </c>
      <c r="J12" s="15" t="s">
        <v>35</v>
      </c>
      <c r="K12" s="2"/>
    </row>
    <row r="13" spans="1:11">
      <c r="A13" s="186" t="s">
        <v>454</v>
      </c>
      <c r="B13" s="193"/>
      <c r="C13" s="15" t="s">
        <v>35</v>
      </c>
      <c r="D13" s="15" t="s">
        <v>35</v>
      </c>
      <c r="E13" s="15" t="s">
        <v>35</v>
      </c>
      <c r="F13" s="15">
        <v>45000</v>
      </c>
      <c r="G13" s="15" t="s">
        <v>35</v>
      </c>
      <c r="H13" s="15" t="s">
        <v>35</v>
      </c>
      <c r="I13" s="15" t="s">
        <v>35</v>
      </c>
      <c r="J13" s="15" t="s">
        <v>35</v>
      </c>
      <c r="K13" s="2"/>
    </row>
    <row r="14" spans="1:11">
      <c r="A14" s="186" t="s">
        <v>306</v>
      </c>
      <c r="B14" s="193"/>
      <c r="C14" s="15" t="s">
        <v>35</v>
      </c>
      <c r="D14" s="15">
        <v>131618</v>
      </c>
      <c r="E14" s="15">
        <v>40758</v>
      </c>
      <c r="F14" s="15">
        <v>614763</v>
      </c>
      <c r="G14" s="15" t="s">
        <v>35</v>
      </c>
      <c r="H14" s="15" t="s">
        <v>35</v>
      </c>
      <c r="I14" s="15" t="s">
        <v>35</v>
      </c>
      <c r="J14" s="15" t="s">
        <v>35</v>
      </c>
      <c r="K14" s="2"/>
    </row>
    <row r="15" spans="1:11">
      <c r="A15" s="186" t="s">
        <v>422</v>
      </c>
      <c r="B15" s="193"/>
      <c r="C15" s="15" t="s">
        <v>35</v>
      </c>
      <c r="D15" s="15" t="s">
        <v>35</v>
      </c>
      <c r="E15" s="15">
        <v>71978</v>
      </c>
      <c r="F15" s="15">
        <v>156144</v>
      </c>
      <c r="G15" s="15" t="s">
        <v>35</v>
      </c>
      <c r="H15" s="15" t="s">
        <v>35</v>
      </c>
      <c r="I15" s="15" t="s">
        <v>35</v>
      </c>
      <c r="J15" s="15" t="s">
        <v>35</v>
      </c>
      <c r="K15" s="2"/>
    </row>
    <row r="16" spans="1:11">
      <c r="A16" s="186" t="s">
        <v>271</v>
      </c>
      <c r="B16" s="193"/>
      <c r="C16" s="15" t="s">
        <v>35</v>
      </c>
      <c r="D16" s="15">
        <v>1025668.27</v>
      </c>
      <c r="E16" s="15">
        <v>603128</v>
      </c>
      <c r="F16" s="15">
        <v>2392920</v>
      </c>
      <c r="G16" s="15" t="s">
        <v>35</v>
      </c>
      <c r="H16" s="15" t="s">
        <v>35</v>
      </c>
      <c r="I16" s="15" t="s">
        <v>35</v>
      </c>
      <c r="J16" s="15" t="s">
        <v>35</v>
      </c>
      <c r="K16" s="2"/>
    </row>
    <row r="17" spans="1:11">
      <c r="A17" s="186" t="s">
        <v>314</v>
      </c>
      <c r="B17" s="193"/>
      <c r="C17" s="15" t="s">
        <v>35</v>
      </c>
      <c r="D17" s="15" t="s">
        <v>35</v>
      </c>
      <c r="E17" s="15">
        <v>119348</v>
      </c>
      <c r="F17" s="15">
        <v>414355</v>
      </c>
      <c r="G17" s="15" t="s">
        <v>35</v>
      </c>
      <c r="H17" s="15" t="s">
        <v>35</v>
      </c>
      <c r="I17" s="15" t="s">
        <v>35</v>
      </c>
      <c r="J17" s="15" t="s">
        <v>35</v>
      </c>
      <c r="K17" s="2"/>
    </row>
    <row r="18" spans="1:11">
      <c r="A18" s="186" t="s">
        <v>391</v>
      </c>
      <c r="B18" s="193"/>
      <c r="C18" s="15" t="s">
        <v>35</v>
      </c>
      <c r="D18" s="15">
        <v>426773</v>
      </c>
      <c r="E18" s="15">
        <v>321280</v>
      </c>
      <c r="F18" s="15" t="s">
        <v>35</v>
      </c>
      <c r="G18" s="15" t="s">
        <v>35</v>
      </c>
      <c r="H18" s="15" t="s">
        <v>35</v>
      </c>
      <c r="I18" s="15" t="s">
        <v>35</v>
      </c>
      <c r="J18" s="15" t="s">
        <v>35</v>
      </c>
      <c r="K18" s="2"/>
    </row>
    <row r="19" spans="1:11">
      <c r="A19" s="186" t="s">
        <v>399</v>
      </c>
      <c r="B19" s="193"/>
      <c r="C19" s="15" t="s">
        <v>35</v>
      </c>
      <c r="D19" s="15">
        <v>110976</v>
      </c>
      <c r="E19" s="15" t="s">
        <v>35</v>
      </c>
      <c r="F19" s="15" t="s">
        <v>35</v>
      </c>
      <c r="G19" s="15" t="s">
        <v>35</v>
      </c>
      <c r="H19" s="15" t="s">
        <v>35</v>
      </c>
      <c r="I19" s="15" t="s">
        <v>35</v>
      </c>
      <c r="J19" s="15" t="s">
        <v>35</v>
      </c>
      <c r="K19" s="2"/>
    </row>
    <row r="20" spans="1:11">
      <c r="A20" s="186" t="s">
        <v>469</v>
      </c>
      <c r="B20" s="193"/>
      <c r="C20" s="15" t="s">
        <v>35</v>
      </c>
      <c r="D20" s="15" t="s">
        <v>35</v>
      </c>
      <c r="E20" s="15">
        <v>26426</v>
      </c>
      <c r="F20" s="15">
        <v>25035</v>
      </c>
      <c r="G20" s="15" t="s">
        <v>35</v>
      </c>
      <c r="H20" s="15" t="s">
        <v>35</v>
      </c>
      <c r="I20" s="15" t="s">
        <v>35</v>
      </c>
      <c r="J20" s="15" t="s">
        <v>35</v>
      </c>
      <c r="K20" s="2"/>
    </row>
    <row r="21" spans="1:11">
      <c r="A21" s="186" t="s">
        <v>394</v>
      </c>
      <c r="B21" s="193"/>
      <c r="C21" s="15" t="s">
        <v>35</v>
      </c>
      <c r="D21" s="15">
        <v>118389</v>
      </c>
      <c r="E21" s="15">
        <v>59012</v>
      </c>
      <c r="F21" s="15">
        <v>185362</v>
      </c>
      <c r="G21" s="15" t="s">
        <v>35</v>
      </c>
      <c r="H21" s="15" t="s">
        <v>35</v>
      </c>
      <c r="I21" s="15" t="s">
        <v>35</v>
      </c>
      <c r="J21" s="15" t="s">
        <v>35</v>
      </c>
      <c r="K21" s="2"/>
    </row>
    <row r="22" spans="1:11">
      <c r="A22" s="186" t="s">
        <v>385</v>
      </c>
      <c r="B22" s="193"/>
      <c r="C22" s="15" t="s">
        <v>35</v>
      </c>
      <c r="D22" s="15">
        <v>113754.6</v>
      </c>
      <c r="E22" s="15" t="s">
        <v>35</v>
      </c>
      <c r="F22" s="15">
        <v>179892</v>
      </c>
      <c r="G22" s="15" t="s">
        <v>35</v>
      </c>
      <c r="H22" s="15" t="s">
        <v>35</v>
      </c>
      <c r="I22" s="15" t="s">
        <v>35</v>
      </c>
      <c r="J22" s="15" t="s">
        <v>35</v>
      </c>
      <c r="K22" s="2"/>
    </row>
    <row r="23" spans="1:11">
      <c r="A23" s="186" t="s">
        <v>451</v>
      </c>
      <c r="B23" s="193"/>
      <c r="C23" s="15" t="s">
        <v>35</v>
      </c>
      <c r="D23" s="15" t="s">
        <v>35</v>
      </c>
      <c r="E23" s="15">
        <v>26123</v>
      </c>
      <c r="F23" s="15">
        <v>66229</v>
      </c>
      <c r="G23" s="15" t="s">
        <v>35</v>
      </c>
      <c r="H23" s="15" t="s">
        <v>35</v>
      </c>
      <c r="I23" s="15" t="s">
        <v>35</v>
      </c>
      <c r="J23" s="15" t="s">
        <v>35</v>
      </c>
      <c r="K23" s="2"/>
    </row>
    <row r="24" spans="1:11">
      <c r="A24" s="186" t="s">
        <v>383</v>
      </c>
      <c r="B24" s="193"/>
      <c r="C24" s="15" t="s">
        <v>35</v>
      </c>
      <c r="D24" s="15">
        <v>136191</v>
      </c>
      <c r="E24" s="15">
        <v>54377</v>
      </c>
      <c r="F24" s="15" t="s">
        <v>35</v>
      </c>
      <c r="G24" s="15" t="s">
        <v>35</v>
      </c>
      <c r="H24" s="15" t="s">
        <v>35</v>
      </c>
      <c r="I24" s="15" t="s">
        <v>35</v>
      </c>
      <c r="J24" s="15" t="s">
        <v>35</v>
      </c>
      <c r="K24" s="2"/>
    </row>
    <row r="25" spans="1:11">
      <c r="A25" s="186" t="s">
        <v>318</v>
      </c>
      <c r="B25" s="193"/>
      <c r="C25" s="15" t="s">
        <v>35</v>
      </c>
      <c r="D25" s="15">
        <v>67380</v>
      </c>
      <c r="E25" s="15" t="s">
        <v>35</v>
      </c>
      <c r="F25" s="15">
        <v>398861</v>
      </c>
      <c r="G25" s="15" t="s">
        <v>35</v>
      </c>
      <c r="H25" s="15" t="s">
        <v>35</v>
      </c>
      <c r="I25" s="15" t="s">
        <v>35</v>
      </c>
      <c r="J25" s="15" t="s">
        <v>35</v>
      </c>
      <c r="K25" s="2"/>
    </row>
    <row r="26" spans="1:11">
      <c r="A26" s="186" t="s">
        <v>290</v>
      </c>
      <c r="B26" s="193"/>
      <c r="C26" s="15" t="s">
        <v>35</v>
      </c>
      <c r="D26" s="15" t="s">
        <v>35</v>
      </c>
      <c r="E26" s="15">
        <v>299860</v>
      </c>
      <c r="F26" s="15">
        <v>2771017</v>
      </c>
      <c r="G26" s="15" t="s">
        <v>35</v>
      </c>
      <c r="H26" s="15" t="s">
        <v>35</v>
      </c>
      <c r="I26" s="15" t="s">
        <v>35</v>
      </c>
      <c r="J26" s="15" t="s">
        <v>35</v>
      </c>
      <c r="K26" s="2"/>
    </row>
    <row r="27" spans="1:11">
      <c r="A27" s="186" t="s">
        <v>374</v>
      </c>
      <c r="B27" s="193"/>
      <c r="C27" s="15" t="s">
        <v>35</v>
      </c>
      <c r="D27" s="15">
        <v>144898</v>
      </c>
      <c r="E27" s="15" t="s">
        <v>35</v>
      </c>
      <c r="F27" s="15">
        <v>182273</v>
      </c>
      <c r="G27" s="15" t="s">
        <v>35</v>
      </c>
      <c r="H27" s="15" t="s">
        <v>35</v>
      </c>
      <c r="I27" s="15" t="s">
        <v>35</v>
      </c>
      <c r="J27" s="15" t="s">
        <v>35</v>
      </c>
      <c r="K27" s="2"/>
    </row>
    <row r="28" spans="1:11">
      <c r="A28" s="186" t="s">
        <v>430</v>
      </c>
      <c r="B28" s="193"/>
      <c r="C28" s="15" t="s">
        <v>35</v>
      </c>
      <c r="D28" s="15" t="s">
        <v>35</v>
      </c>
      <c r="E28" s="15">
        <v>55265</v>
      </c>
      <c r="F28" s="15">
        <v>121502</v>
      </c>
      <c r="G28" s="15" t="s">
        <v>35</v>
      </c>
      <c r="H28" s="15" t="s">
        <v>35</v>
      </c>
      <c r="I28" s="15" t="s">
        <v>35</v>
      </c>
      <c r="J28" s="15" t="s">
        <v>35</v>
      </c>
      <c r="K28" s="2"/>
    </row>
    <row r="29" spans="1:11">
      <c r="A29" s="186" t="s">
        <v>466</v>
      </c>
      <c r="B29" s="193"/>
      <c r="C29" s="15">
        <v>59493.7</v>
      </c>
      <c r="D29" s="15" t="s">
        <v>35</v>
      </c>
      <c r="E29" s="15" t="s">
        <v>35</v>
      </c>
      <c r="F29" s="15" t="s">
        <v>35</v>
      </c>
      <c r="G29" s="15" t="s">
        <v>35</v>
      </c>
      <c r="H29" s="15" t="s">
        <v>35</v>
      </c>
      <c r="I29" s="15" t="s">
        <v>35</v>
      </c>
      <c r="J29" s="15" t="s">
        <v>35</v>
      </c>
      <c r="K29" s="2"/>
    </row>
    <row r="30" spans="1:11">
      <c r="A30" s="186" t="s">
        <v>396</v>
      </c>
      <c r="B30" s="193"/>
      <c r="C30" s="15" t="s">
        <v>35</v>
      </c>
      <c r="D30" s="15" t="s">
        <v>35</v>
      </c>
      <c r="E30" s="15">
        <v>93764</v>
      </c>
      <c r="F30" s="15">
        <v>219674</v>
      </c>
      <c r="G30" s="15" t="s">
        <v>35</v>
      </c>
      <c r="H30" s="15" t="s">
        <v>35</v>
      </c>
      <c r="I30" s="15" t="s">
        <v>35</v>
      </c>
      <c r="J30" s="15" t="s">
        <v>35</v>
      </c>
      <c r="K30" s="2"/>
    </row>
    <row r="31" spans="1:11">
      <c r="A31" s="186" t="s">
        <v>437</v>
      </c>
      <c r="B31" s="193"/>
      <c r="C31" s="15" t="s">
        <v>35</v>
      </c>
      <c r="D31" s="15">
        <v>58650</v>
      </c>
      <c r="E31" s="15">
        <v>41650</v>
      </c>
      <c r="F31" s="15">
        <v>33837</v>
      </c>
      <c r="G31" s="15" t="s">
        <v>35</v>
      </c>
      <c r="H31" s="15" t="s">
        <v>35</v>
      </c>
      <c r="I31" s="15" t="s">
        <v>35</v>
      </c>
      <c r="J31" s="15" t="s">
        <v>35</v>
      </c>
      <c r="K31" s="2"/>
    </row>
    <row r="32" spans="1:11">
      <c r="A32" s="186" t="s">
        <v>441</v>
      </c>
      <c r="B32" s="193"/>
      <c r="C32" s="15" t="s">
        <v>35</v>
      </c>
      <c r="D32" s="15" t="s">
        <v>35</v>
      </c>
      <c r="E32" s="15" t="s">
        <v>35</v>
      </c>
      <c r="F32" s="15">
        <v>104003</v>
      </c>
      <c r="G32" s="15" t="s">
        <v>35</v>
      </c>
      <c r="H32" s="15" t="s">
        <v>35</v>
      </c>
      <c r="I32" s="15" t="s">
        <v>35</v>
      </c>
      <c r="J32" s="15" t="s">
        <v>35</v>
      </c>
      <c r="K32" s="2"/>
    </row>
    <row r="33" spans="1:11">
      <c r="A33" s="186" t="s">
        <v>375</v>
      </c>
      <c r="B33" s="193"/>
      <c r="C33" s="15" t="s">
        <v>35</v>
      </c>
      <c r="D33" s="15">
        <v>141637</v>
      </c>
      <c r="E33" s="15" t="s">
        <v>35</v>
      </c>
      <c r="F33" s="15">
        <v>100173</v>
      </c>
      <c r="G33" s="15" t="s">
        <v>35</v>
      </c>
      <c r="H33" s="15" t="s">
        <v>35</v>
      </c>
      <c r="I33" s="15" t="s">
        <v>35</v>
      </c>
      <c r="J33" s="15" t="s">
        <v>35</v>
      </c>
      <c r="K33" s="2"/>
    </row>
    <row r="34" spans="1:11">
      <c r="A34" s="186" t="s">
        <v>402</v>
      </c>
      <c r="B34" s="193"/>
      <c r="C34" s="15" t="s">
        <v>35</v>
      </c>
      <c r="D34" s="15" t="s">
        <v>35</v>
      </c>
      <c r="E34" s="15" t="s">
        <v>35</v>
      </c>
      <c r="F34" s="15">
        <v>185955</v>
      </c>
      <c r="G34" s="15" t="s">
        <v>35</v>
      </c>
      <c r="H34" s="15" t="s">
        <v>35</v>
      </c>
      <c r="I34" s="15" t="s">
        <v>35</v>
      </c>
      <c r="J34" s="15" t="s">
        <v>35</v>
      </c>
      <c r="K34" s="2"/>
    </row>
    <row r="35" spans="1:11">
      <c r="A35" s="186" t="s">
        <v>332</v>
      </c>
      <c r="B35" s="193"/>
      <c r="C35" s="15" t="s">
        <v>35</v>
      </c>
      <c r="D35" s="15" t="s">
        <v>35</v>
      </c>
      <c r="E35" s="15" t="s">
        <v>35</v>
      </c>
      <c r="F35" s="15" t="s">
        <v>35</v>
      </c>
      <c r="G35" s="15" t="s">
        <v>35</v>
      </c>
      <c r="H35" s="15" t="s">
        <v>35</v>
      </c>
      <c r="I35" s="15" t="s">
        <v>35</v>
      </c>
      <c r="J35" s="15">
        <v>581490</v>
      </c>
      <c r="K35" s="2"/>
    </row>
    <row r="36" spans="1:11">
      <c r="A36" s="186" t="s">
        <v>265</v>
      </c>
      <c r="B36" s="193"/>
      <c r="C36" s="15" t="s">
        <v>35</v>
      </c>
      <c r="D36" s="15">
        <v>233398</v>
      </c>
      <c r="E36" s="15">
        <v>318294</v>
      </c>
      <c r="F36" s="15">
        <v>2919052</v>
      </c>
      <c r="G36" s="15" t="s">
        <v>35</v>
      </c>
      <c r="H36" s="15" t="s">
        <v>35</v>
      </c>
      <c r="I36" s="15" t="s">
        <v>35</v>
      </c>
      <c r="J36" s="15" t="s">
        <v>35</v>
      </c>
      <c r="K36" s="2"/>
    </row>
    <row r="37" spans="1:11">
      <c r="A37" s="186" t="s">
        <v>376</v>
      </c>
      <c r="B37" s="193"/>
      <c r="C37" s="15" t="s">
        <v>35</v>
      </c>
      <c r="D37" s="15">
        <v>141103</v>
      </c>
      <c r="E37" s="15" t="s">
        <v>35</v>
      </c>
      <c r="F37" s="15" t="s">
        <v>35</v>
      </c>
      <c r="G37" s="15" t="s">
        <v>35</v>
      </c>
      <c r="H37" s="15" t="s">
        <v>35</v>
      </c>
      <c r="I37" s="15" t="s">
        <v>35</v>
      </c>
      <c r="J37" s="15" t="s">
        <v>35</v>
      </c>
      <c r="K37" s="2"/>
    </row>
    <row r="38" spans="1:11">
      <c r="A38" s="186" t="s">
        <v>407</v>
      </c>
      <c r="B38" s="193"/>
      <c r="C38" s="15" t="s">
        <v>35</v>
      </c>
      <c r="D38" s="15">
        <v>74526</v>
      </c>
      <c r="E38" s="15" t="s">
        <v>35</v>
      </c>
      <c r="F38" s="15">
        <v>148534</v>
      </c>
      <c r="G38" s="15" t="s">
        <v>35</v>
      </c>
      <c r="H38" s="15" t="s">
        <v>35</v>
      </c>
      <c r="I38" s="15" t="s">
        <v>35</v>
      </c>
      <c r="J38" s="15" t="s">
        <v>35</v>
      </c>
      <c r="K38" s="2"/>
    </row>
    <row r="39" spans="1:11">
      <c r="A39" s="186" t="s">
        <v>328</v>
      </c>
      <c r="B39" s="193"/>
      <c r="C39" s="15" t="s">
        <v>35</v>
      </c>
      <c r="D39" s="15">
        <v>179697</v>
      </c>
      <c r="E39" s="15">
        <v>55703</v>
      </c>
      <c r="F39" s="15">
        <v>345014</v>
      </c>
      <c r="G39" s="15" t="s">
        <v>35</v>
      </c>
      <c r="H39" s="15" t="s">
        <v>35</v>
      </c>
      <c r="I39" s="15" t="s">
        <v>35</v>
      </c>
      <c r="J39" s="15" t="s">
        <v>35</v>
      </c>
      <c r="K39" s="2"/>
    </row>
    <row r="40" spans="1:11">
      <c r="A40" s="186" t="s">
        <v>339</v>
      </c>
      <c r="B40" s="193"/>
      <c r="C40" s="15" t="s">
        <v>35</v>
      </c>
      <c r="D40" s="15">
        <v>167565</v>
      </c>
      <c r="E40" s="15">
        <v>88419</v>
      </c>
      <c r="F40" s="15">
        <v>500690</v>
      </c>
      <c r="G40" s="15" t="s">
        <v>35</v>
      </c>
      <c r="H40" s="15" t="s">
        <v>35</v>
      </c>
      <c r="I40" s="15" t="s">
        <v>35</v>
      </c>
      <c r="J40" s="15" t="s">
        <v>35</v>
      </c>
      <c r="K40" s="2"/>
    </row>
    <row r="41" spans="1:11">
      <c r="A41" s="186" t="s">
        <v>313</v>
      </c>
      <c r="B41" s="193"/>
      <c r="C41" s="15" t="s">
        <v>35</v>
      </c>
      <c r="D41" s="15" t="s">
        <v>35</v>
      </c>
      <c r="E41" s="15">
        <v>91727</v>
      </c>
      <c r="F41" s="15">
        <v>789365</v>
      </c>
      <c r="G41" s="15" t="s">
        <v>35</v>
      </c>
      <c r="H41" s="15" t="s">
        <v>35</v>
      </c>
      <c r="I41" s="15" t="s">
        <v>35</v>
      </c>
      <c r="J41" s="15" t="s">
        <v>35</v>
      </c>
      <c r="K41" s="2"/>
    </row>
    <row r="42" spans="1:11">
      <c r="A42" s="186" t="s">
        <v>276</v>
      </c>
      <c r="B42" s="193"/>
      <c r="C42" s="15" t="s">
        <v>35</v>
      </c>
      <c r="D42" s="15" t="s">
        <v>35</v>
      </c>
      <c r="E42" s="15" t="s">
        <v>35</v>
      </c>
      <c r="F42" s="15">
        <v>119072</v>
      </c>
      <c r="G42" s="15" t="s">
        <v>35</v>
      </c>
      <c r="H42" s="15" t="s">
        <v>35</v>
      </c>
      <c r="I42" s="15" t="s">
        <v>35</v>
      </c>
      <c r="J42" s="15" t="s">
        <v>35</v>
      </c>
      <c r="K42" s="2"/>
    </row>
    <row r="43" spans="1:11">
      <c r="A43" s="186" t="s">
        <v>379</v>
      </c>
      <c r="B43" s="193"/>
      <c r="C43" s="15" t="s">
        <v>35</v>
      </c>
      <c r="D43" s="15" t="s">
        <v>35</v>
      </c>
      <c r="E43" s="15">
        <v>196448</v>
      </c>
      <c r="F43" s="15">
        <v>109976</v>
      </c>
      <c r="G43" s="15" t="s">
        <v>35</v>
      </c>
      <c r="H43" s="15" t="s">
        <v>35</v>
      </c>
      <c r="I43" s="15" t="s">
        <v>35</v>
      </c>
      <c r="J43" s="15" t="s">
        <v>35</v>
      </c>
      <c r="K43" s="2"/>
    </row>
    <row r="44" spans="1:11">
      <c r="A44" s="186" t="s">
        <v>278</v>
      </c>
      <c r="B44" s="193"/>
      <c r="C44" s="15" t="s">
        <v>35</v>
      </c>
      <c r="D44" s="15">
        <v>141569</v>
      </c>
      <c r="E44" s="15">
        <v>90270</v>
      </c>
      <c r="F44" s="15">
        <v>42499</v>
      </c>
      <c r="G44" s="15" t="s">
        <v>35</v>
      </c>
      <c r="H44" s="15" t="s">
        <v>35</v>
      </c>
      <c r="I44" s="15" t="s">
        <v>35</v>
      </c>
      <c r="J44" s="15" t="s">
        <v>35</v>
      </c>
      <c r="K44" s="2"/>
    </row>
    <row r="45" spans="1:11">
      <c r="A45" s="186" t="s">
        <v>478</v>
      </c>
      <c r="B45" s="193"/>
      <c r="C45" s="15" t="s">
        <v>35</v>
      </c>
      <c r="D45" s="15">
        <v>6109.58</v>
      </c>
      <c r="E45" s="15" t="s">
        <v>35</v>
      </c>
      <c r="F45" s="15" t="s">
        <v>35</v>
      </c>
      <c r="G45" s="15" t="s">
        <v>35</v>
      </c>
      <c r="H45" s="15" t="s">
        <v>35</v>
      </c>
      <c r="I45" s="15" t="s">
        <v>35</v>
      </c>
      <c r="J45" s="15" t="s">
        <v>35</v>
      </c>
      <c r="K45" s="2"/>
    </row>
    <row r="46" spans="1:11">
      <c r="A46" s="186" t="s">
        <v>330</v>
      </c>
      <c r="B46" s="193"/>
      <c r="C46" s="15">
        <v>420892</v>
      </c>
      <c r="D46" s="15" t="s">
        <v>35</v>
      </c>
      <c r="E46" s="15" t="s">
        <v>35</v>
      </c>
      <c r="F46" s="15" t="s">
        <v>35</v>
      </c>
      <c r="G46" s="15" t="s">
        <v>35</v>
      </c>
      <c r="H46" s="15" t="s">
        <v>35</v>
      </c>
      <c r="I46" s="15" t="s">
        <v>35</v>
      </c>
      <c r="J46" s="15" t="s">
        <v>35</v>
      </c>
      <c r="K46" s="2"/>
    </row>
    <row r="47" spans="1:11">
      <c r="A47" s="186" t="s">
        <v>323</v>
      </c>
      <c r="B47" s="193"/>
      <c r="C47" s="15" t="s">
        <v>35</v>
      </c>
      <c r="D47" s="15">
        <v>143640</v>
      </c>
      <c r="E47" s="15">
        <v>104794</v>
      </c>
      <c r="F47" s="15">
        <v>696619</v>
      </c>
      <c r="G47" s="15" t="s">
        <v>35</v>
      </c>
      <c r="H47" s="15" t="s">
        <v>35</v>
      </c>
      <c r="I47" s="15" t="s">
        <v>35</v>
      </c>
      <c r="J47" s="15" t="s">
        <v>35</v>
      </c>
      <c r="K47" s="2"/>
    </row>
    <row r="48" spans="1:11">
      <c r="A48" s="186" t="s">
        <v>340</v>
      </c>
      <c r="B48" s="193"/>
      <c r="C48" s="15" t="s">
        <v>35</v>
      </c>
      <c r="D48" s="15">
        <v>52702</v>
      </c>
      <c r="E48" s="15">
        <v>71190</v>
      </c>
      <c r="F48" s="15">
        <v>535848</v>
      </c>
      <c r="G48" s="15" t="s">
        <v>35</v>
      </c>
      <c r="H48" s="15" t="s">
        <v>35</v>
      </c>
      <c r="I48" s="15" t="s">
        <v>35</v>
      </c>
      <c r="J48" s="15" t="s">
        <v>35</v>
      </c>
      <c r="K48" s="2"/>
    </row>
    <row r="49" spans="1:11">
      <c r="A49" s="186" t="s">
        <v>349</v>
      </c>
      <c r="B49" s="193"/>
      <c r="C49" s="15" t="s">
        <v>35</v>
      </c>
      <c r="D49" s="15">
        <v>126261</v>
      </c>
      <c r="E49" s="15">
        <v>295417</v>
      </c>
      <c r="F49" s="15">
        <v>244743</v>
      </c>
      <c r="G49" s="15" t="s">
        <v>35</v>
      </c>
      <c r="H49" s="15" t="s">
        <v>35</v>
      </c>
      <c r="I49" s="15" t="s">
        <v>35</v>
      </c>
      <c r="J49" s="15" t="s">
        <v>35</v>
      </c>
      <c r="K49" s="2"/>
    </row>
    <row r="50" spans="1:11">
      <c r="A50" s="186" t="s">
        <v>388</v>
      </c>
      <c r="B50" s="193"/>
      <c r="C50" s="15" t="s">
        <v>35</v>
      </c>
      <c r="D50" s="15">
        <v>127678.5</v>
      </c>
      <c r="E50" s="15" t="s">
        <v>35</v>
      </c>
      <c r="F50" s="15">
        <v>105997</v>
      </c>
      <c r="G50" s="15" t="s">
        <v>35</v>
      </c>
      <c r="H50" s="15" t="s">
        <v>35</v>
      </c>
      <c r="I50" s="15" t="s">
        <v>35</v>
      </c>
      <c r="J50" s="15" t="s">
        <v>35</v>
      </c>
      <c r="K50" s="2"/>
    </row>
    <row r="51" spans="1:11">
      <c r="A51" s="186" t="s">
        <v>389</v>
      </c>
      <c r="B51" s="193"/>
      <c r="C51" s="15" t="s">
        <v>35</v>
      </c>
      <c r="D51" s="15">
        <v>111053</v>
      </c>
      <c r="E51" s="15" t="s">
        <v>35</v>
      </c>
      <c r="F51" s="15">
        <v>140896</v>
      </c>
      <c r="G51" s="15" t="s">
        <v>35</v>
      </c>
      <c r="H51" s="15" t="s">
        <v>35</v>
      </c>
      <c r="I51" s="15" t="s">
        <v>35</v>
      </c>
      <c r="J51" s="15" t="s">
        <v>35</v>
      </c>
      <c r="K51" s="2"/>
    </row>
    <row r="52" spans="1:11">
      <c r="A52" s="186" t="s">
        <v>468</v>
      </c>
      <c r="B52" s="193"/>
      <c r="C52" s="15" t="s">
        <v>35</v>
      </c>
      <c r="D52" s="15" t="s">
        <v>35</v>
      </c>
      <c r="E52" s="15" t="s">
        <v>35</v>
      </c>
      <c r="F52" s="15">
        <v>45963</v>
      </c>
      <c r="G52" s="15" t="s">
        <v>35</v>
      </c>
      <c r="H52" s="15" t="s">
        <v>35</v>
      </c>
      <c r="I52" s="15" t="s">
        <v>35</v>
      </c>
      <c r="J52" s="15" t="s">
        <v>35</v>
      </c>
      <c r="K52" s="2"/>
    </row>
    <row r="53" spans="1:11">
      <c r="A53" s="186" t="s">
        <v>312</v>
      </c>
      <c r="B53" s="193"/>
      <c r="C53" s="15" t="s">
        <v>35</v>
      </c>
      <c r="D53" s="15">
        <v>122950</v>
      </c>
      <c r="E53" s="15">
        <v>53814</v>
      </c>
      <c r="F53" s="15">
        <v>454023</v>
      </c>
      <c r="G53" s="15" t="s">
        <v>35</v>
      </c>
      <c r="H53" s="15" t="s">
        <v>35</v>
      </c>
      <c r="I53" s="15" t="s">
        <v>35</v>
      </c>
      <c r="J53" s="15" t="s">
        <v>35</v>
      </c>
      <c r="K53" s="2"/>
    </row>
    <row r="54" spans="1:11">
      <c r="A54" s="186" t="s">
        <v>446</v>
      </c>
      <c r="B54" s="193"/>
      <c r="C54" s="15" t="s">
        <v>35</v>
      </c>
      <c r="D54" s="15" t="s">
        <v>35</v>
      </c>
      <c r="E54" s="15">
        <v>55242</v>
      </c>
      <c r="F54" s="15">
        <v>39859</v>
      </c>
      <c r="G54" s="15" t="s">
        <v>35</v>
      </c>
      <c r="H54" s="15" t="s">
        <v>35</v>
      </c>
      <c r="I54" s="15" t="s">
        <v>35</v>
      </c>
      <c r="J54" s="15" t="s">
        <v>35</v>
      </c>
      <c r="K54" s="2"/>
    </row>
    <row r="55" spans="1:11">
      <c r="A55" s="186" t="s">
        <v>270</v>
      </c>
      <c r="B55" s="193"/>
      <c r="C55" s="15" t="s">
        <v>35</v>
      </c>
      <c r="D55" s="15">
        <v>368851</v>
      </c>
      <c r="E55" s="15">
        <v>278516</v>
      </c>
      <c r="F55" s="15">
        <v>5161845</v>
      </c>
      <c r="G55" s="15" t="s">
        <v>35</v>
      </c>
      <c r="H55" s="15" t="s">
        <v>35</v>
      </c>
      <c r="I55" s="15" t="s">
        <v>35</v>
      </c>
      <c r="J55" s="15" t="s">
        <v>35</v>
      </c>
      <c r="K55" s="2"/>
    </row>
    <row r="56" spans="1:11">
      <c r="A56" s="186" t="s">
        <v>316</v>
      </c>
      <c r="B56" s="193"/>
      <c r="C56" s="15" t="s">
        <v>35</v>
      </c>
      <c r="D56" s="15">
        <v>66909</v>
      </c>
      <c r="E56" s="15">
        <v>84096</v>
      </c>
      <c r="F56" s="15">
        <v>578370</v>
      </c>
      <c r="G56" s="15" t="s">
        <v>35</v>
      </c>
      <c r="H56" s="15" t="s">
        <v>35</v>
      </c>
      <c r="I56" s="15" t="s">
        <v>35</v>
      </c>
      <c r="J56" s="15" t="s">
        <v>35</v>
      </c>
      <c r="K56" s="2"/>
    </row>
    <row r="57" spans="1:11">
      <c r="A57" s="186" t="s">
        <v>476</v>
      </c>
      <c r="B57" s="193"/>
      <c r="C57" s="15" t="s">
        <v>35</v>
      </c>
      <c r="D57" s="15" t="s">
        <v>35</v>
      </c>
      <c r="E57" s="15" t="s">
        <v>35</v>
      </c>
      <c r="F57" s="15">
        <v>21627</v>
      </c>
      <c r="G57" s="15" t="s">
        <v>35</v>
      </c>
      <c r="H57" s="15" t="s">
        <v>35</v>
      </c>
      <c r="I57" s="15" t="s">
        <v>35</v>
      </c>
      <c r="J57" s="15" t="s">
        <v>35</v>
      </c>
      <c r="K57" s="2"/>
    </row>
    <row r="58" spans="1:11">
      <c r="A58" s="186" t="s">
        <v>460</v>
      </c>
      <c r="B58" s="193"/>
      <c r="C58" s="15" t="s">
        <v>35</v>
      </c>
      <c r="D58" s="15">
        <v>37148</v>
      </c>
      <c r="E58" s="15" t="s">
        <v>35</v>
      </c>
      <c r="F58" s="15" t="s">
        <v>35</v>
      </c>
      <c r="G58" s="15" t="s">
        <v>35</v>
      </c>
      <c r="H58" s="15" t="s">
        <v>35</v>
      </c>
      <c r="I58" s="15" t="s">
        <v>35</v>
      </c>
      <c r="J58" s="15" t="s">
        <v>35</v>
      </c>
      <c r="K58" s="2"/>
    </row>
    <row r="59" spans="1:11">
      <c r="A59" s="186" t="s">
        <v>425</v>
      </c>
      <c r="B59" s="193"/>
      <c r="C59" s="15" t="s">
        <v>35</v>
      </c>
      <c r="D59" s="15">
        <v>72662</v>
      </c>
      <c r="E59" s="15" t="s">
        <v>35</v>
      </c>
      <c r="F59" s="15">
        <v>41400</v>
      </c>
      <c r="G59" s="15" t="s">
        <v>35</v>
      </c>
      <c r="H59" s="15" t="s">
        <v>35</v>
      </c>
      <c r="I59" s="15" t="s">
        <v>35</v>
      </c>
      <c r="J59" s="15" t="s">
        <v>35</v>
      </c>
      <c r="K59" s="2"/>
    </row>
    <row r="60" spans="1:11">
      <c r="A60" s="186" t="s">
        <v>359</v>
      </c>
      <c r="B60" s="193"/>
      <c r="C60" s="15" t="s">
        <v>35</v>
      </c>
      <c r="D60" s="15" t="s">
        <v>35</v>
      </c>
      <c r="E60" s="15" t="s">
        <v>35</v>
      </c>
      <c r="F60" s="15" t="s">
        <v>35</v>
      </c>
      <c r="G60" s="15" t="s">
        <v>35</v>
      </c>
      <c r="H60" s="15" t="s">
        <v>35</v>
      </c>
      <c r="I60" s="15" t="s">
        <v>35</v>
      </c>
      <c r="J60" s="15">
        <v>177271</v>
      </c>
      <c r="K60" s="2"/>
    </row>
    <row r="61" spans="1:11">
      <c r="A61" s="186" t="s">
        <v>352</v>
      </c>
      <c r="B61" s="193"/>
      <c r="C61" s="15" t="s">
        <v>35</v>
      </c>
      <c r="D61" s="15">
        <v>221311</v>
      </c>
      <c r="E61" s="15">
        <v>69696</v>
      </c>
      <c r="F61" s="15" t="s">
        <v>35</v>
      </c>
      <c r="G61" s="15" t="s">
        <v>35</v>
      </c>
      <c r="H61" s="15" t="s">
        <v>35</v>
      </c>
      <c r="I61" s="15" t="s">
        <v>35</v>
      </c>
      <c r="J61" s="15" t="s">
        <v>35</v>
      </c>
      <c r="K61" s="2"/>
    </row>
    <row r="62" spans="1:11">
      <c r="A62" s="186" t="s">
        <v>456</v>
      </c>
      <c r="B62" s="193"/>
      <c r="C62" s="15" t="s">
        <v>35</v>
      </c>
      <c r="D62" s="15" t="s">
        <v>35</v>
      </c>
      <c r="E62" s="15" t="s">
        <v>35</v>
      </c>
      <c r="F62" s="15">
        <v>43848</v>
      </c>
      <c r="G62" s="15" t="s">
        <v>35</v>
      </c>
      <c r="H62" s="15" t="s">
        <v>35</v>
      </c>
      <c r="I62" s="15" t="s">
        <v>35</v>
      </c>
      <c r="J62" s="15" t="s">
        <v>35</v>
      </c>
      <c r="K62" s="2"/>
    </row>
    <row r="63" spans="1:11">
      <c r="A63" s="186" t="s">
        <v>424</v>
      </c>
      <c r="B63" s="193"/>
      <c r="C63" s="15" t="s">
        <v>35</v>
      </c>
      <c r="D63" s="15" t="s">
        <v>35</v>
      </c>
      <c r="E63" s="15" t="s">
        <v>35</v>
      </c>
      <c r="F63" s="15">
        <v>77266</v>
      </c>
      <c r="G63" s="15" t="s">
        <v>35</v>
      </c>
      <c r="H63" s="15" t="s">
        <v>35</v>
      </c>
      <c r="I63" s="15" t="s">
        <v>35</v>
      </c>
      <c r="J63" s="15" t="s">
        <v>35</v>
      </c>
      <c r="K63" s="2"/>
    </row>
    <row r="64" spans="1:11">
      <c r="A64" s="186" t="s">
        <v>411</v>
      </c>
      <c r="B64" s="193"/>
      <c r="C64" s="15" t="s">
        <v>35</v>
      </c>
      <c r="D64" s="15" t="s">
        <v>35</v>
      </c>
      <c r="E64" s="15" t="s">
        <v>35</v>
      </c>
      <c r="F64" s="15">
        <v>88747</v>
      </c>
      <c r="G64" s="15" t="s">
        <v>35</v>
      </c>
      <c r="H64" s="15" t="s">
        <v>35</v>
      </c>
      <c r="I64" s="15" t="s">
        <v>35</v>
      </c>
      <c r="J64" s="15" t="s">
        <v>35</v>
      </c>
      <c r="K64" s="2"/>
    </row>
    <row r="65" spans="1:11">
      <c r="A65" s="186" t="s">
        <v>453</v>
      </c>
      <c r="B65" s="193"/>
      <c r="C65" s="15" t="s">
        <v>35</v>
      </c>
      <c r="D65" s="15" t="s">
        <v>35</v>
      </c>
      <c r="E65" s="15" t="s">
        <v>35</v>
      </c>
      <c r="F65" s="15">
        <v>82253</v>
      </c>
      <c r="G65" s="15" t="s">
        <v>35</v>
      </c>
      <c r="H65" s="15" t="s">
        <v>35</v>
      </c>
      <c r="I65" s="15" t="s">
        <v>35</v>
      </c>
      <c r="J65" s="15" t="s">
        <v>35</v>
      </c>
      <c r="K65" s="2"/>
    </row>
    <row r="66" spans="1:11">
      <c r="A66" s="186" t="s">
        <v>471</v>
      </c>
      <c r="B66" s="193"/>
      <c r="C66" s="15" t="s">
        <v>35</v>
      </c>
      <c r="D66" s="15" t="s">
        <v>35</v>
      </c>
      <c r="E66" s="15" t="s">
        <v>35</v>
      </c>
      <c r="F66" s="15">
        <v>25500</v>
      </c>
      <c r="G66" s="15" t="s">
        <v>35</v>
      </c>
      <c r="H66" s="15" t="s">
        <v>35</v>
      </c>
      <c r="I66" s="15" t="s">
        <v>35</v>
      </c>
      <c r="J66" s="15" t="s">
        <v>35</v>
      </c>
      <c r="K66" s="2"/>
    </row>
    <row r="67" spans="1:11">
      <c r="A67" s="186" t="s">
        <v>465</v>
      </c>
      <c r="B67" s="193"/>
      <c r="C67" s="15" t="s">
        <v>35</v>
      </c>
      <c r="D67" s="15" t="s">
        <v>35</v>
      </c>
      <c r="E67" s="15" t="s">
        <v>35</v>
      </c>
      <c r="F67" s="15" t="s">
        <v>35</v>
      </c>
      <c r="G67" s="15" t="s">
        <v>35</v>
      </c>
      <c r="H67" s="15" t="s">
        <v>35</v>
      </c>
      <c r="I67" s="15" t="s">
        <v>35</v>
      </c>
      <c r="J67" s="15">
        <v>30763</v>
      </c>
      <c r="K67" s="2"/>
    </row>
    <row r="68" spans="1:11">
      <c r="A68" s="186" t="s">
        <v>474</v>
      </c>
      <c r="B68" s="193"/>
      <c r="C68" s="15" t="s">
        <v>35</v>
      </c>
      <c r="D68" s="15" t="s">
        <v>35</v>
      </c>
      <c r="E68" s="15" t="s">
        <v>35</v>
      </c>
      <c r="F68" s="15" t="s">
        <v>35</v>
      </c>
      <c r="G68" s="15" t="s">
        <v>35</v>
      </c>
      <c r="H68" s="15" t="s">
        <v>35</v>
      </c>
      <c r="I68" s="15" t="s">
        <v>35</v>
      </c>
      <c r="J68" s="15">
        <v>20983</v>
      </c>
      <c r="K68" s="2"/>
    </row>
    <row r="69" spans="1:11">
      <c r="A69" s="186" t="s">
        <v>380</v>
      </c>
      <c r="B69" s="193"/>
      <c r="C69" s="15" t="s">
        <v>35</v>
      </c>
      <c r="D69" s="15">
        <v>85702</v>
      </c>
      <c r="E69" s="15">
        <v>138779</v>
      </c>
      <c r="F69" s="15">
        <v>192451</v>
      </c>
      <c r="G69" s="15" t="s">
        <v>35</v>
      </c>
      <c r="H69" s="15" t="s">
        <v>35</v>
      </c>
      <c r="I69" s="15" t="s">
        <v>35</v>
      </c>
      <c r="J69" s="15" t="s">
        <v>35</v>
      </c>
      <c r="K69" s="2"/>
    </row>
    <row r="70" spans="1:11">
      <c r="A70" s="186" t="s">
        <v>303</v>
      </c>
      <c r="B70" s="193"/>
      <c r="C70" s="15" t="s">
        <v>35</v>
      </c>
      <c r="D70" s="15" t="s">
        <v>35</v>
      </c>
      <c r="E70" s="15">
        <v>203998</v>
      </c>
      <c r="F70" s="15">
        <v>1193704</v>
      </c>
      <c r="G70" s="15" t="s">
        <v>35</v>
      </c>
      <c r="H70" s="15" t="s">
        <v>35</v>
      </c>
      <c r="I70" s="15" t="s">
        <v>35</v>
      </c>
      <c r="J70" s="15" t="s">
        <v>35</v>
      </c>
      <c r="K70" s="2"/>
    </row>
    <row r="71" spans="1:11">
      <c r="A71" s="186" t="s">
        <v>291</v>
      </c>
      <c r="B71" s="193"/>
      <c r="C71" s="15" t="s">
        <v>35</v>
      </c>
      <c r="D71" s="15">
        <v>318326.5</v>
      </c>
      <c r="E71" s="15">
        <v>62621</v>
      </c>
      <c r="F71" s="15">
        <v>3241539</v>
      </c>
      <c r="G71" s="15" t="s">
        <v>35</v>
      </c>
      <c r="H71" s="15" t="s">
        <v>35</v>
      </c>
      <c r="I71" s="15" t="s">
        <v>35</v>
      </c>
      <c r="J71" s="15" t="s">
        <v>35</v>
      </c>
      <c r="K71" s="2"/>
    </row>
    <row r="72" spans="1:11">
      <c r="A72" s="186" t="s">
        <v>279</v>
      </c>
      <c r="B72" s="193"/>
      <c r="C72" s="15" t="s">
        <v>35</v>
      </c>
      <c r="D72" s="15" t="s">
        <v>35</v>
      </c>
      <c r="E72" s="15" t="s">
        <v>35</v>
      </c>
      <c r="F72" s="15" t="s">
        <v>35</v>
      </c>
      <c r="G72" s="15">
        <v>262800</v>
      </c>
      <c r="H72" s="15" t="s">
        <v>35</v>
      </c>
      <c r="I72" s="15" t="s">
        <v>35</v>
      </c>
      <c r="J72" s="15" t="s">
        <v>35</v>
      </c>
      <c r="K72" s="2"/>
    </row>
    <row r="73" spans="1:11">
      <c r="A73" s="186" t="s">
        <v>373</v>
      </c>
      <c r="B73" s="193"/>
      <c r="C73" s="15" t="s">
        <v>35</v>
      </c>
      <c r="D73" s="15" t="s">
        <v>35</v>
      </c>
      <c r="E73" s="15" t="s">
        <v>35</v>
      </c>
      <c r="F73" s="15">
        <v>287009</v>
      </c>
      <c r="G73" s="15" t="s">
        <v>35</v>
      </c>
      <c r="H73" s="15" t="s">
        <v>35</v>
      </c>
      <c r="I73" s="15" t="s">
        <v>35</v>
      </c>
      <c r="J73" s="15" t="s">
        <v>35</v>
      </c>
      <c r="K73" s="2"/>
    </row>
    <row r="74" spans="1:11">
      <c r="A74" s="186" t="s">
        <v>462</v>
      </c>
      <c r="B74" s="193"/>
      <c r="C74" s="15" t="s">
        <v>35</v>
      </c>
      <c r="D74" s="15" t="s">
        <v>35</v>
      </c>
      <c r="E74" s="15">
        <v>34200</v>
      </c>
      <c r="F74" s="15" t="s">
        <v>35</v>
      </c>
      <c r="G74" s="15" t="s">
        <v>35</v>
      </c>
      <c r="H74" s="15" t="s">
        <v>35</v>
      </c>
      <c r="I74" s="15" t="s">
        <v>35</v>
      </c>
      <c r="J74" s="15" t="s">
        <v>35</v>
      </c>
      <c r="K74" s="2"/>
    </row>
    <row r="75" spans="1:11">
      <c r="A75" s="186" t="s">
        <v>309</v>
      </c>
      <c r="B75" s="193"/>
      <c r="C75" s="15" t="s">
        <v>35</v>
      </c>
      <c r="D75" s="15">
        <v>96699</v>
      </c>
      <c r="E75" s="15">
        <v>110430</v>
      </c>
      <c r="F75" s="15">
        <v>565301</v>
      </c>
      <c r="G75" s="15" t="s">
        <v>35</v>
      </c>
      <c r="H75" s="15" t="s">
        <v>35</v>
      </c>
      <c r="I75" s="15" t="s">
        <v>35</v>
      </c>
      <c r="J75" s="15" t="s">
        <v>35</v>
      </c>
      <c r="K75" s="2"/>
    </row>
    <row r="76" spans="1:11">
      <c r="A76" s="186" t="s">
        <v>438</v>
      </c>
      <c r="B76" s="193"/>
      <c r="C76" s="15" t="s">
        <v>35</v>
      </c>
      <c r="D76" s="15" t="s">
        <v>35</v>
      </c>
      <c r="E76" s="15">
        <v>58500</v>
      </c>
      <c r="F76" s="15" t="s">
        <v>35</v>
      </c>
      <c r="G76" s="15" t="s">
        <v>35</v>
      </c>
      <c r="H76" s="15" t="s">
        <v>35</v>
      </c>
      <c r="I76" s="15" t="s">
        <v>35</v>
      </c>
      <c r="J76" s="15" t="s">
        <v>35</v>
      </c>
      <c r="K76" s="2"/>
    </row>
    <row r="77" spans="1:11">
      <c r="A77" s="186" t="s">
        <v>281</v>
      </c>
      <c r="B77" s="193"/>
      <c r="C77" s="15" t="s">
        <v>35</v>
      </c>
      <c r="D77" s="15">
        <v>343006</v>
      </c>
      <c r="E77" s="15">
        <v>73500</v>
      </c>
      <c r="F77" s="15">
        <v>1882868</v>
      </c>
      <c r="G77" s="15" t="s">
        <v>35</v>
      </c>
      <c r="H77" s="15" t="s">
        <v>35</v>
      </c>
      <c r="I77" s="15" t="s">
        <v>35</v>
      </c>
      <c r="J77" s="15" t="s">
        <v>35</v>
      </c>
      <c r="K77" s="2"/>
    </row>
    <row r="78" spans="1:11">
      <c r="A78" s="186" t="s">
        <v>333</v>
      </c>
      <c r="B78" s="193"/>
      <c r="C78" s="15" t="s">
        <v>35</v>
      </c>
      <c r="D78" s="15">
        <v>160781</v>
      </c>
      <c r="E78" s="15">
        <v>230637</v>
      </c>
      <c r="F78" s="15">
        <v>611266</v>
      </c>
      <c r="G78" s="15" t="s">
        <v>35</v>
      </c>
      <c r="H78" s="15" t="s">
        <v>35</v>
      </c>
      <c r="I78" s="15" t="s">
        <v>35</v>
      </c>
      <c r="J78" s="15" t="s">
        <v>35</v>
      </c>
      <c r="K78" s="2"/>
    </row>
    <row r="79" spans="1:11">
      <c r="A79" s="186" t="s">
        <v>417</v>
      </c>
      <c r="B79" s="193"/>
      <c r="C79" s="15" t="s">
        <v>35</v>
      </c>
      <c r="D79" s="15" t="s">
        <v>35</v>
      </c>
      <c r="E79" s="15" t="s">
        <v>35</v>
      </c>
      <c r="F79" s="15" t="s">
        <v>35</v>
      </c>
      <c r="G79" s="15" t="s">
        <v>35</v>
      </c>
      <c r="H79" s="15" t="s">
        <v>35</v>
      </c>
      <c r="I79" s="15" t="s">
        <v>35</v>
      </c>
      <c r="J79" s="15">
        <v>84259</v>
      </c>
      <c r="K79" s="2"/>
    </row>
    <row r="80" spans="1:11">
      <c r="A80" s="186" t="s">
        <v>386</v>
      </c>
      <c r="B80" s="193"/>
      <c r="C80" s="15" t="s">
        <v>35</v>
      </c>
      <c r="D80" s="15">
        <v>128423</v>
      </c>
      <c r="E80" s="15" t="s">
        <v>35</v>
      </c>
      <c r="F80" s="15">
        <v>121025</v>
      </c>
      <c r="G80" s="15" t="s">
        <v>35</v>
      </c>
      <c r="H80" s="15" t="s">
        <v>35</v>
      </c>
      <c r="I80" s="15" t="s">
        <v>35</v>
      </c>
      <c r="J80" s="15" t="s">
        <v>35</v>
      </c>
      <c r="K80" s="2"/>
    </row>
    <row r="81" spans="1:11">
      <c r="A81" s="186" t="s">
        <v>421</v>
      </c>
      <c r="B81" s="193"/>
      <c r="C81" s="15" t="s">
        <v>35</v>
      </c>
      <c r="D81" s="15" t="s">
        <v>35</v>
      </c>
      <c r="E81" s="15" t="s">
        <v>35</v>
      </c>
      <c r="F81" s="15">
        <v>79667</v>
      </c>
      <c r="G81" s="15" t="s">
        <v>35</v>
      </c>
      <c r="H81" s="15" t="s">
        <v>35</v>
      </c>
      <c r="I81" s="15" t="s">
        <v>35</v>
      </c>
      <c r="J81" s="15" t="s">
        <v>35</v>
      </c>
      <c r="K81" s="2"/>
    </row>
    <row r="82" spans="1:11">
      <c r="A82" s="186" t="s">
        <v>475</v>
      </c>
      <c r="B82" s="193"/>
      <c r="C82" s="15" t="s">
        <v>35</v>
      </c>
      <c r="D82" s="15">
        <v>13575</v>
      </c>
      <c r="E82" s="15" t="s">
        <v>35</v>
      </c>
      <c r="F82" s="15">
        <v>18800</v>
      </c>
      <c r="G82" s="15" t="s">
        <v>35</v>
      </c>
      <c r="H82" s="15" t="s">
        <v>35</v>
      </c>
      <c r="I82" s="15" t="s">
        <v>35</v>
      </c>
      <c r="J82" s="15" t="s">
        <v>35</v>
      </c>
      <c r="K82" s="2"/>
    </row>
    <row r="83" spans="1:11">
      <c r="A83" s="186" t="s">
        <v>420</v>
      </c>
      <c r="B83" s="193"/>
      <c r="C83" s="15" t="s">
        <v>35</v>
      </c>
      <c r="D83" s="15" t="s">
        <v>35</v>
      </c>
      <c r="E83" s="15" t="s">
        <v>35</v>
      </c>
      <c r="F83" s="15" t="s">
        <v>35</v>
      </c>
      <c r="G83" s="15" t="s">
        <v>35</v>
      </c>
      <c r="H83" s="15" t="s">
        <v>35</v>
      </c>
      <c r="I83" s="15">
        <v>118947</v>
      </c>
      <c r="J83" s="15" t="s">
        <v>35</v>
      </c>
      <c r="K83" s="2"/>
    </row>
    <row r="84" spans="1:11">
      <c r="A84" s="186" t="s">
        <v>355</v>
      </c>
      <c r="B84" s="193"/>
      <c r="C84" s="15" t="s">
        <v>35</v>
      </c>
      <c r="D84" s="15" t="s">
        <v>35</v>
      </c>
      <c r="E84" s="15" t="s">
        <v>35</v>
      </c>
      <c r="F84" s="15" t="s">
        <v>35</v>
      </c>
      <c r="G84" s="15" t="s">
        <v>35</v>
      </c>
      <c r="H84" s="15" t="s">
        <v>35</v>
      </c>
      <c r="I84" s="15" t="s">
        <v>35</v>
      </c>
      <c r="J84" s="15">
        <v>205190</v>
      </c>
      <c r="K84" s="2"/>
    </row>
    <row r="85" spans="1:11">
      <c r="A85" s="186" t="s">
        <v>272</v>
      </c>
      <c r="B85" s="193"/>
      <c r="C85" s="15" t="s">
        <v>35</v>
      </c>
      <c r="D85" s="15">
        <v>98763</v>
      </c>
      <c r="E85" s="15">
        <v>122888</v>
      </c>
      <c r="F85" s="15">
        <v>310460</v>
      </c>
      <c r="G85" s="15" t="s">
        <v>35</v>
      </c>
      <c r="H85" s="15" t="s">
        <v>35</v>
      </c>
      <c r="I85" s="15" t="s">
        <v>35</v>
      </c>
      <c r="J85" s="15" t="s">
        <v>35</v>
      </c>
      <c r="K85" s="2"/>
    </row>
    <row r="86" spans="1:11">
      <c r="A86" s="186" t="s">
        <v>433</v>
      </c>
      <c r="B86" s="193"/>
      <c r="C86" s="15" t="s">
        <v>35</v>
      </c>
      <c r="D86" s="15" t="s">
        <v>35</v>
      </c>
      <c r="E86" s="15">
        <v>49216</v>
      </c>
      <c r="F86" s="15">
        <v>66033</v>
      </c>
      <c r="G86" s="15" t="s">
        <v>35</v>
      </c>
      <c r="H86" s="15" t="s">
        <v>35</v>
      </c>
      <c r="I86" s="15" t="s">
        <v>35</v>
      </c>
      <c r="J86" s="15" t="s">
        <v>35</v>
      </c>
      <c r="K86" s="2"/>
    </row>
    <row r="87" spans="1:11">
      <c r="A87" s="186" t="s">
        <v>295</v>
      </c>
      <c r="B87" s="193"/>
      <c r="C87" s="15" t="s">
        <v>35</v>
      </c>
      <c r="D87" s="15" t="s">
        <v>35</v>
      </c>
      <c r="E87" s="15" t="s">
        <v>35</v>
      </c>
      <c r="F87" s="15">
        <v>2097500</v>
      </c>
      <c r="G87" s="15" t="s">
        <v>35</v>
      </c>
      <c r="H87" s="15" t="s">
        <v>35</v>
      </c>
      <c r="I87" s="15" t="s">
        <v>35</v>
      </c>
      <c r="J87" s="15" t="s">
        <v>35</v>
      </c>
      <c r="K87" s="2"/>
    </row>
    <row r="88" spans="1:11">
      <c r="A88" s="186" t="s">
        <v>347</v>
      </c>
      <c r="B88" s="193"/>
      <c r="C88" s="15" t="s">
        <v>35</v>
      </c>
      <c r="D88" s="15">
        <v>123423</v>
      </c>
      <c r="E88" s="15">
        <v>135998</v>
      </c>
      <c r="F88" s="15">
        <v>429606</v>
      </c>
      <c r="G88" s="15" t="s">
        <v>35</v>
      </c>
      <c r="H88" s="15" t="s">
        <v>35</v>
      </c>
      <c r="I88" s="15" t="s">
        <v>35</v>
      </c>
      <c r="J88" s="15" t="s">
        <v>35</v>
      </c>
      <c r="K88" s="2"/>
    </row>
    <row r="89" spans="1:11">
      <c r="A89" s="186" t="s">
        <v>280</v>
      </c>
      <c r="B89" s="193"/>
      <c r="C89" s="15" t="s">
        <v>35</v>
      </c>
      <c r="D89" s="15" t="s">
        <v>35</v>
      </c>
      <c r="E89" s="15">
        <v>217680</v>
      </c>
      <c r="F89" s="15">
        <v>384417</v>
      </c>
      <c r="G89" s="15" t="s">
        <v>35</v>
      </c>
      <c r="H89" s="15" t="s">
        <v>35</v>
      </c>
      <c r="I89" s="15" t="s">
        <v>35</v>
      </c>
      <c r="J89" s="15" t="s">
        <v>35</v>
      </c>
      <c r="K89" s="2"/>
    </row>
    <row r="90" spans="1:11">
      <c r="A90" s="186" t="s">
        <v>296</v>
      </c>
      <c r="B90" s="193"/>
      <c r="C90" s="15" t="s">
        <v>35</v>
      </c>
      <c r="D90" s="15">
        <v>252370</v>
      </c>
      <c r="E90" s="15">
        <v>185634</v>
      </c>
      <c r="F90" s="15">
        <v>1587170</v>
      </c>
      <c r="G90" s="15" t="s">
        <v>35</v>
      </c>
      <c r="H90" s="15" t="s">
        <v>35</v>
      </c>
      <c r="I90" s="15" t="s">
        <v>35</v>
      </c>
      <c r="J90" s="15" t="s">
        <v>35</v>
      </c>
      <c r="K90" s="2"/>
    </row>
    <row r="91" spans="1:11">
      <c r="A91" s="186" t="s">
        <v>267</v>
      </c>
      <c r="B91" s="193"/>
      <c r="C91" s="15" t="s">
        <v>35</v>
      </c>
      <c r="D91" s="15" t="s">
        <v>35</v>
      </c>
      <c r="E91" s="15" t="s">
        <v>35</v>
      </c>
      <c r="F91" s="15">
        <v>28673</v>
      </c>
      <c r="G91" s="15">
        <v>1087700</v>
      </c>
      <c r="H91" s="15" t="s">
        <v>35</v>
      </c>
      <c r="I91" s="15" t="s">
        <v>35</v>
      </c>
      <c r="J91" s="15" t="s">
        <v>35</v>
      </c>
      <c r="K91" s="2"/>
    </row>
    <row r="92" spans="1:11">
      <c r="A92" s="186" t="s">
        <v>329</v>
      </c>
      <c r="B92" s="193"/>
      <c r="C92" s="15" t="s">
        <v>35</v>
      </c>
      <c r="D92" s="15">
        <v>62353</v>
      </c>
      <c r="E92" s="15">
        <v>215100</v>
      </c>
      <c r="F92" s="15">
        <v>554584</v>
      </c>
      <c r="G92" s="15" t="s">
        <v>35</v>
      </c>
      <c r="H92" s="15" t="s">
        <v>35</v>
      </c>
      <c r="I92" s="15" t="s">
        <v>35</v>
      </c>
      <c r="J92" s="15" t="s">
        <v>35</v>
      </c>
      <c r="K92" s="2"/>
    </row>
    <row r="93" spans="1:11">
      <c r="A93" s="186" t="s">
        <v>404</v>
      </c>
      <c r="B93" s="193"/>
      <c r="C93" s="15" t="s">
        <v>35</v>
      </c>
      <c r="D93" s="15">
        <v>103562</v>
      </c>
      <c r="E93" s="15">
        <v>49000</v>
      </c>
      <c r="F93" s="15" t="s">
        <v>35</v>
      </c>
      <c r="G93" s="15" t="s">
        <v>35</v>
      </c>
      <c r="H93" s="15" t="s">
        <v>35</v>
      </c>
      <c r="I93" s="15" t="s">
        <v>35</v>
      </c>
      <c r="J93" s="15" t="s">
        <v>35</v>
      </c>
      <c r="K93" s="2"/>
    </row>
    <row r="94" spans="1:11">
      <c r="A94" s="186" t="s">
        <v>363</v>
      </c>
      <c r="B94" s="193"/>
      <c r="C94" s="15" t="s">
        <v>35</v>
      </c>
      <c r="D94" s="15">
        <v>170239</v>
      </c>
      <c r="E94" s="15">
        <v>50688</v>
      </c>
      <c r="F94" s="15" t="s">
        <v>35</v>
      </c>
      <c r="G94" s="15" t="s">
        <v>35</v>
      </c>
      <c r="H94" s="15" t="s">
        <v>35</v>
      </c>
      <c r="I94" s="15" t="s">
        <v>35</v>
      </c>
      <c r="J94" s="15" t="s">
        <v>35</v>
      </c>
      <c r="K94" s="2"/>
    </row>
    <row r="95" spans="1:11">
      <c r="A95" s="186" t="s">
        <v>334</v>
      </c>
      <c r="B95" s="193"/>
      <c r="C95" s="15" t="s">
        <v>35</v>
      </c>
      <c r="D95" s="15">
        <v>120347</v>
      </c>
      <c r="E95" s="15" t="s">
        <v>35</v>
      </c>
      <c r="F95" s="15">
        <v>467973</v>
      </c>
      <c r="G95" s="15" t="s">
        <v>35</v>
      </c>
      <c r="H95" s="15" t="s">
        <v>35</v>
      </c>
      <c r="I95" s="15" t="s">
        <v>35</v>
      </c>
      <c r="J95" s="15" t="s">
        <v>35</v>
      </c>
      <c r="K95" s="2"/>
    </row>
    <row r="96" spans="1:11">
      <c r="A96" s="186" t="s">
        <v>320</v>
      </c>
      <c r="B96" s="193"/>
      <c r="C96" s="15" t="s">
        <v>35</v>
      </c>
      <c r="D96" s="15">
        <v>165969</v>
      </c>
      <c r="E96" s="15">
        <v>73102</v>
      </c>
      <c r="F96" s="15">
        <v>729622</v>
      </c>
      <c r="G96" s="15" t="s">
        <v>35</v>
      </c>
      <c r="H96" s="15" t="s">
        <v>35</v>
      </c>
      <c r="I96" s="15" t="s">
        <v>35</v>
      </c>
      <c r="J96" s="15" t="s">
        <v>35</v>
      </c>
      <c r="K96" s="2"/>
    </row>
    <row r="97" spans="1:11">
      <c r="A97" s="186" t="s">
        <v>304</v>
      </c>
      <c r="B97" s="193"/>
      <c r="C97" s="15" t="s">
        <v>35</v>
      </c>
      <c r="D97" s="15" t="s">
        <v>35</v>
      </c>
      <c r="E97" s="15" t="s">
        <v>35</v>
      </c>
      <c r="F97" s="15">
        <v>735000</v>
      </c>
      <c r="G97" s="15" t="s">
        <v>35</v>
      </c>
      <c r="H97" s="15" t="s">
        <v>35</v>
      </c>
      <c r="I97" s="15" t="s">
        <v>35</v>
      </c>
      <c r="J97" s="15" t="s">
        <v>35</v>
      </c>
      <c r="K97" s="2"/>
    </row>
    <row r="98" spans="1:11">
      <c r="A98" s="186" t="s">
        <v>273</v>
      </c>
      <c r="B98" s="193"/>
      <c r="C98" s="15" t="s">
        <v>35</v>
      </c>
      <c r="D98" s="15" t="s">
        <v>35</v>
      </c>
      <c r="E98" s="15">
        <v>65000</v>
      </c>
      <c r="F98" s="15" t="s">
        <v>35</v>
      </c>
      <c r="G98" s="15">
        <v>401500</v>
      </c>
      <c r="H98" s="15" t="s">
        <v>35</v>
      </c>
      <c r="I98" s="15" t="s">
        <v>35</v>
      </c>
      <c r="J98" s="15" t="s">
        <v>35</v>
      </c>
      <c r="K98" s="2"/>
    </row>
    <row r="99" spans="1:11">
      <c r="A99" s="186" t="s">
        <v>293</v>
      </c>
      <c r="B99" s="193"/>
      <c r="C99" s="15" t="s">
        <v>35</v>
      </c>
      <c r="D99" s="15" t="s">
        <v>35</v>
      </c>
      <c r="E99" s="15">
        <v>158571</v>
      </c>
      <c r="F99" s="15">
        <v>3342853</v>
      </c>
      <c r="G99" s="15" t="s">
        <v>35</v>
      </c>
      <c r="H99" s="15" t="s">
        <v>35</v>
      </c>
      <c r="I99" s="15" t="s">
        <v>35</v>
      </c>
      <c r="J99" s="15" t="s">
        <v>35</v>
      </c>
      <c r="K99" s="2"/>
    </row>
    <row r="100" spans="1:11">
      <c r="A100" s="186" t="s">
        <v>436</v>
      </c>
      <c r="B100" s="193"/>
      <c r="C100" s="15" t="s">
        <v>35</v>
      </c>
      <c r="D100" s="15" t="s">
        <v>35</v>
      </c>
      <c r="E100" s="15" t="s">
        <v>35</v>
      </c>
      <c r="F100" s="15" t="s">
        <v>35</v>
      </c>
      <c r="G100" s="15" t="s">
        <v>35</v>
      </c>
      <c r="H100" s="15" t="s">
        <v>35</v>
      </c>
      <c r="I100" s="15">
        <v>53762</v>
      </c>
      <c r="J100" s="15">
        <v>61111</v>
      </c>
      <c r="K100" s="2"/>
    </row>
    <row r="101" spans="1:11">
      <c r="A101" s="186" t="s">
        <v>461</v>
      </c>
      <c r="B101" s="193"/>
      <c r="C101" s="15" t="s">
        <v>35</v>
      </c>
      <c r="D101" s="15" t="s">
        <v>35</v>
      </c>
      <c r="E101" s="15">
        <v>68257</v>
      </c>
      <c r="F101" s="15" t="s">
        <v>35</v>
      </c>
      <c r="G101" s="15" t="s">
        <v>35</v>
      </c>
      <c r="H101" s="15" t="s">
        <v>35</v>
      </c>
      <c r="I101" s="15" t="s">
        <v>35</v>
      </c>
      <c r="J101" s="15" t="s">
        <v>35</v>
      </c>
      <c r="K101" s="2"/>
    </row>
    <row r="102" spans="1:11">
      <c r="A102" s="186" t="s">
        <v>448</v>
      </c>
      <c r="B102" s="193"/>
      <c r="C102" s="15" t="s">
        <v>35</v>
      </c>
      <c r="D102" s="15" t="s">
        <v>35</v>
      </c>
      <c r="E102" s="15" t="s">
        <v>35</v>
      </c>
      <c r="F102" s="15">
        <v>87831</v>
      </c>
      <c r="G102" s="15" t="s">
        <v>35</v>
      </c>
      <c r="H102" s="15" t="s">
        <v>35</v>
      </c>
      <c r="I102" s="15" t="s">
        <v>35</v>
      </c>
      <c r="J102" s="15" t="s">
        <v>35</v>
      </c>
      <c r="K102" s="2"/>
    </row>
    <row r="103" spans="1:11">
      <c r="A103" s="186" t="s">
        <v>319</v>
      </c>
      <c r="B103" s="193"/>
      <c r="C103" s="15" t="s">
        <v>35</v>
      </c>
      <c r="D103" s="15">
        <v>204287</v>
      </c>
      <c r="E103" s="15">
        <v>64699</v>
      </c>
      <c r="F103" s="15">
        <v>444544</v>
      </c>
      <c r="G103" s="15" t="s">
        <v>35</v>
      </c>
      <c r="H103" s="15" t="s">
        <v>35</v>
      </c>
      <c r="I103" s="15" t="s">
        <v>35</v>
      </c>
      <c r="J103" s="15" t="s">
        <v>35</v>
      </c>
      <c r="K103" s="2"/>
    </row>
    <row r="104" spans="1:11">
      <c r="A104" s="186" t="s">
        <v>300</v>
      </c>
      <c r="B104" s="193"/>
      <c r="C104" s="15" t="s">
        <v>35</v>
      </c>
      <c r="D104" s="15">
        <v>308321</v>
      </c>
      <c r="E104" s="15">
        <v>162400</v>
      </c>
      <c r="F104" s="15">
        <v>1443244</v>
      </c>
      <c r="G104" s="15" t="s">
        <v>35</v>
      </c>
      <c r="H104" s="15" t="s">
        <v>35</v>
      </c>
      <c r="I104" s="15" t="s">
        <v>35</v>
      </c>
      <c r="J104" s="15" t="s">
        <v>35</v>
      </c>
      <c r="K104" s="2"/>
    </row>
    <row r="105" spans="1:11">
      <c r="A105" s="186" t="s">
        <v>307</v>
      </c>
      <c r="B105" s="193"/>
      <c r="C105" s="15" t="s">
        <v>35</v>
      </c>
      <c r="D105" s="15">
        <v>220093</v>
      </c>
      <c r="E105" s="15">
        <v>89509</v>
      </c>
      <c r="F105" s="15">
        <v>1070125</v>
      </c>
      <c r="G105" s="15" t="s">
        <v>35</v>
      </c>
      <c r="H105" s="15" t="s">
        <v>35</v>
      </c>
      <c r="I105" s="15" t="s">
        <v>35</v>
      </c>
      <c r="J105" s="15" t="s">
        <v>35</v>
      </c>
      <c r="K105" s="2"/>
    </row>
    <row r="106" spans="1:11">
      <c r="A106" s="186" t="s">
        <v>288</v>
      </c>
      <c r="B106" s="193"/>
      <c r="C106" s="15" t="s">
        <v>35</v>
      </c>
      <c r="D106" s="15" t="s">
        <v>35</v>
      </c>
      <c r="E106" s="15" t="s">
        <v>35</v>
      </c>
      <c r="F106" s="15" t="s">
        <v>35</v>
      </c>
      <c r="G106" s="15">
        <v>2816000</v>
      </c>
      <c r="H106" s="15" t="s">
        <v>35</v>
      </c>
      <c r="I106" s="15" t="s">
        <v>35</v>
      </c>
      <c r="J106" s="15" t="s">
        <v>35</v>
      </c>
      <c r="K106" s="2"/>
    </row>
    <row r="107" spans="1:11">
      <c r="A107" s="186" t="s">
        <v>365</v>
      </c>
      <c r="B107" s="193"/>
      <c r="C107" s="15" t="s">
        <v>35</v>
      </c>
      <c r="D107" s="15" t="s">
        <v>35</v>
      </c>
      <c r="E107" s="15">
        <v>76500</v>
      </c>
      <c r="F107" s="15">
        <v>285123</v>
      </c>
      <c r="G107" s="15" t="s">
        <v>35</v>
      </c>
      <c r="H107" s="15" t="s">
        <v>35</v>
      </c>
      <c r="I107" s="15" t="s">
        <v>35</v>
      </c>
      <c r="J107" s="15" t="s">
        <v>35</v>
      </c>
      <c r="K107" s="2"/>
    </row>
    <row r="108" spans="1:11">
      <c r="A108" s="186" t="s">
        <v>439</v>
      </c>
      <c r="B108" s="193"/>
      <c r="C108" s="15" t="s">
        <v>35</v>
      </c>
      <c r="D108" s="15" t="s">
        <v>35</v>
      </c>
      <c r="E108" s="15" t="s">
        <v>35</v>
      </c>
      <c r="F108" s="15">
        <v>58023</v>
      </c>
      <c r="G108" s="15" t="s">
        <v>35</v>
      </c>
      <c r="H108" s="15" t="s">
        <v>35</v>
      </c>
      <c r="I108" s="15" t="s">
        <v>35</v>
      </c>
      <c r="J108" s="15" t="s">
        <v>35</v>
      </c>
      <c r="K108" s="2"/>
    </row>
    <row r="109" spans="1:11">
      <c r="A109" s="186" t="s">
        <v>324</v>
      </c>
      <c r="B109" s="193"/>
      <c r="C109" s="15" t="s">
        <v>35</v>
      </c>
      <c r="D109" s="15">
        <v>112592</v>
      </c>
      <c r="E109" s="15">
        <v>56950</v>
      </c>
      <c r="F109" s="15">
        <v>86400</v>
      </c>
      <c r="G109" s="15">
        <v>364999</v>
      </c>
      <c r="H109" s="15" t="s">
        <v>35</v>
      </c>
      <c r="I109" s="15" t="s">
        <v>35</v>
      </c>
      <c r="J109" s="15" t="s">
        <v>35</v>
      </c>
      <c r="K109" s="2"/>
    </row>
    <row r="110" spans="1:11">
      <c r="A110" s="186" t="s">
        <v>458</v>
      </c>
      <c r="B110" s="193"/>
      <c r="C110" s="15" t="s">
        <v>35</v>
      </c>
      <c r="D110" s="15" t="s">
        <v>35</v>
      </c>
      <c r="E110" s="15" t="s">
        <v>35</v>
      </c>
      <c r="F110" s="15">
        <v>38250</v>
      </c>
      <c r="G110" s="15" t="s">
        <v>35</v>
      </c>
      <c r="H110" s="15" t="s">
        <v>35</v>
      </c>
      <c r="I110" s="15" t="s">
        <v>35</v>
      </c>
      <c r="J110" s="15" t="s">
        <v>35</v>
      </c>
      <c r="K110" s="2"/>
    </row>
    <row r="111" spans="1:11">
      <c r="A111" s="186" t="s">
        <v>413</v>
      </c>
      <c r="B111" s="193"/>
      <c r="C111" s="15" t="s">
        <v>35</v>
      </c>
      <c r="D111" s="15">
        <v>74571</v>
      </c>
      <c r="E111" s="15">
        <v>31050</v>
      </c>
      <c r="F111" s="15">
        <v>88512</v>
      </c>
      <c r="G111" s="15" t="s">
        <v>35</v>
      </c>
      <c r="H111" s="15" t="s">
        <v>35</v>
      </c>
      <c r="I111" s="15" t="s">
        <v>35</v>
      </c>
      <c r="J111" s="15" t="s">
        <v>35</v>
      </c>
      <c r="K111" s="2"/>
    </row>
    <row r="112" spans="1:11">
      <c r="A112" s="186" t="s">
        <v>395</v>
      </c>
      <c r="B112" s="193"/>
      <c r="C112" s="15" t="s">
        <v>35</v>
      </c>
      <c r="D112" s="15" t="s">
        <v>35</v>
      </c>
      <c r="E112" s="15">
        <v>173915</v>
      </c>
      <c r="F112" s="15" t="s">
        <v>35</v>
      </c>
      <c r="G112" s="15" t="s">
        <v>35</v>
      </c>
      <c r="H112" s="15" t="s">
        <v>35</v>
      </c>
      <c r="I112" s="15" t="s">
        <v>35</v>
      </c>
      <c r="J112" s="15" t="s">
        <v>35</v>
      </c>
      <c r="K112" s="2"/>
    </row>
    <row r="113" spans="1:11">
      <c r="A113" s="186" t="s">
        <v>400</v>
      </c>
      <c r="B113" s="193"/>
      <c r="C113" s="15" t="s">
        <v>35</v>
      </c>
      <c r="D113" s="15" t="s">
        <v>35</v>
      </c>
      <c r="E113" s="15" t="s">
        <v>35</v>
      </c>
      <c r="F113" s="15">
        <v>109310</v>
      </c>
      <c r="G113" s="15" t="s">
        <v>35</v>
      </c>
      <c r="H113" s="15" t="s">
        <v>35</v>
      </c>
      <c r="I113" s="15" t="s">
        <v>35</v>
      </c>
      <c r="J113" s="15" t="s">
        <v>35</v>
      </c>
      <c r="K113" s="2"/>
    </row>
    <row r="114" spans="1:11">
      <c r="A114" s="186" t="s">
        <v>415</v>
      </c>
      <c r="B114" s="193"/>
      <c r="C114" s="15" t="s">
        <v>35</v>
      </c>
      <c r="D114" s="15">
        <v>27625</v>
      </c>
      <c r="E114" s="15" t="s">
        <v>35</v>
      </c>
      <c r="F114" s="15">
        <v>85505</v>
      </c>
      <c r="G114" s="15" t="s">
        <v>35</v>
      </c>
      <c r="H114" s="15" t="s">
        <v>35</v>
      </c>
      <c r="I114" s="15" t="s">
        <v>35</v>
      </c>
      <c r="J114" s="15" t="s">
        <v>35</v>
      </c>
      <c r="K114" s="2"/>
    </row>
    <row r="115" spans="1:11">
      <c r="A115" s="186" t="s">
        <v>442</v>
      </c>
      <c r="B115" s="193"/>
      <c r="C115" s="15" t="s">
        <v>35</v>
      </c>
      <c r="D115" s="15" t="s">
        <v>35</v>
      </c>
      <c r="E115" s="15">
        <v>56613</v>
      </c>
      <c r="F115" s="15" t="s">
        <v>35</v>
      </c>
      <c r="G115" s="15" t="s">
        <v>35</v>
      </c>
      <c r="H115" s="15" t="s">
        <v>35</v>
      </c>
      <c r="I115" s="15" t="s">
        <v>35</v>
      </c>
      <c r="J115" s="15" t="s">
        <v>35</v>
      </c>
      <c r="K115" s="2"/>
    </row>
    <row r="116" spans="1:11">
      <c r="A116" s="186" t="s">
        <v>308</v>
      </c>
      <c r="B116" s="193"/>
      <c r="C116" s="15" t="s">
        <v>35</v>
      </c>
      <c r="D116" s="15" t="s">
        <v>35</v>
      </c>
      <c r="E116" s="15" t="s">
        <v>35</v>
      </c>
      <c r="F116" s="15" t="s">
        <v>35</v>
      </c>
      <c r="G116" s="15">
        <v>600000</v>
      </c>
      <c r="H116" s="15" t="s">
        <v>35</v>
      </c>
      <c r="I116" s="15" t="s">
        <v>35</v>
      </c>
      <c r="J116" s="15" t="s">
        <v>35</v>
      </c>
      <c r="K116" s="2"/>
    </row>
    <row r="117" spans="1:11">
      <c r="A117" s="186" t="s">
        <v>275</v>
      </c>
      <c r="B117" s="193"/>
      <c r="C117" s="15" t="s">
        <v>35</v>
      </c>
      <c r="D117" s="15" t="s">
        <v>35</v>
      </c>
      <c r="E117" s="15" t="s">
        <v>35</v>
      </c>
      <c r="F117" s="15" t="s">
        <v>35</v>
      </c>
      <c r="G117" s="15">
        <v>474500</v>
      </c>
      <c r="H117" s="15" t="s">
        <v>35</v>
      </c>
      <c r="I117" s="15" t="s">
        <v>35</v>
      </c>
      <c r="J117" s="15" t="s">
        <v>35</v>
      </c>
      <c r="K117" s="2"/>
    </row>
    <row r="118" spans="1:11">
      <c r="A118" s="186" t="s">
        <v>369</v>
      </c>
      <c r="B118" s="193"/>
      <c r="C118" s="15" t="s">
        <v>35</v>
      </c>
      <c r="D118" s="15" t="s">
        <v>35</v>
      </c>
      <c r="E118" s="15" t="s">
        <v>35</v>
      </c>
      <c r="F118" s="15" t="s">
        <v>35</v>
      </c>
      <c r="G118" s="15" t="s">
        <v>35</v>
      </c>
      <c r="H118" s="15">
        <v>368812.2</v>
      </c>
      <c r="I118" s="15">
        <v>291015</v>
      </c>
      <c r="J118" s="15" t="s">
        <v>35</v>
      </c>
      <c r="K118" s="2"/>
    </row>
    <row r="119" spans="1:11">
      <c r="A119" s="186" t="s">
        <v>418</v>
      </c>
      <c r="B119" s="193"/>
      <c r="C119" s="15" t="s">
        <v>35</v>
      </c>
      <c r="D119" s="15" t="s">
        <v>35</v>
      </c>
      <c r="E119" s="15" t="s">
        <v>35</v>
      </c>
      <c r="F119" s="15">
        <v>84071</v>
      </c>
      <c r="G119" s="15" t="s">
        <v>35</v>
      </c>
      <c r="H119" s="15" t="s">
        <v>35</v>
      </c>
      <c r="I119" s="15" t="s">
        <v>35</v>
      </c>
      <c r="J119" s="15" t="s">
        <v>35</v>
      </c>
      <c r="K119" s="2"/>
    </row>
    <row r="120" spans="1:11">
      <c r="A120" s="186" t="s">
        <v>371</v>
      </c>
      <c r="B120" s="193"/>
      <c r="C120" s="15" t="s">
        <v>35</v>
      </c>
      <c r="D120" s="15">
        <v>106424</v>
      </c>
      <c r="E120" s="15" t="s">
        <v>35</v>
      </c>
      <c r="F120" s="15">
        <v>159268</v>
      </c>
      <c r="G120" s="15" t="s">
        <v>35</v>
      </c>
      <c r="H120" s="15" t="s">
        <v>35</v>
      </c>
      <c r="I120" s="15" t="s">
        <v>35</v>
      </c>
      <c r="J120" s="15" t="s">
        <v>35</v>
      </c>
      <c r="K120" s="2"/>
    </row>
    <row r="121" spans="1:11">
      <c r="A121" s="186" t="s">
        <v>282</v>
      </c>
      <c r="B121" s="193"/>
      <c r="C121" s="15" t="s">
        <v>35</v>
      </c>
      <c r="D121" s="15" t="s">
        <v>35</v>
      </c>
      <c r="E121" s="15">
        <v>133054</v>
      </c>
      <c r="F121" s="15">
        <v>103420</v>
      </c>
      <c r="G121" s="15" t="s">
        <v>35</v>
      </c>
      <c r="H121" s="15" t="s">
        <v>35</v>
      </c>
      <c r="I121" s="15" t="s">
        <v>35</v>
      </c>
      <c r="J121" s="15" t="s">
        <v>35</v>
      </c>
      <c r="K121" s="2"/>
    </row>
    <row r="122" spans="1:11">
      <c r="A122" s="186" t="s">
        <v>434</v>
      </c>
      <c r="B122" s="193"/>
      <c r="C122" s="15" t="s">
        <v>35</v>
      </c>
      <c r="D122" s="15" t="s">
        <v>35</v>
      </c>
      <c r="E122" s="15" t="s">
        <v>35</v>
      </c>
      <c r="F122" s="15" t="s">
        <v>35</v>
      </c>
      <c r="G122" s="15" t="s">
        <v>35</v>
      </c>
      <c r="H122" s="15">
        <v>65162</v>
      </c>
      <c r="I122" s="15" t="s">
        <v>35</v>
      </c>
      <c r="J122" s="15">
        <v>48000</v>
      </c>
      <c r="K122" s="2"/>
    </row>
    <row r="123" spans="1:11">
      <c r="A123" s="186" t="s">
        <v>457</v>
      </c>
      <c r="B123" s="193"/>
      <c r="C123" s="15" t="s">
        <v>35</v>
      </c>
      <c r="D123" s="15" t="s">
        <v>35</v>
      </c>
      <c r="E123" s="15" t="s">
        <v>35</v>
      </c>
      <c r="F123" s="15">
        <v>70651</v>
      </c>
      <c r="G123" s="15" t="s">
        <v>35</v>
      </c>
      <c r="H123" s="15" t="s">
        <v>35</v>
      </c>
      <c r="I123" s="15" t="s">
        <v>35</v>
      </c>
      <c r="J123" s="15" t="s">
        <v>35</v>
      </c>
      <c r="K123" s="2"/>
    </row>
    <row r="124" spans="1:11">
      <c r="A124" s="186" t="s">
        <v>378</v>
      </c>
      <c r="B124" s="193"/>
      <c r="C124" s="15" t="s">
        <v>35</v>
      </c>
      <c r="D124" s="15" t="s">
        <v>35</v>
      </c>
      <c r="E124" s="15">
        <v>209230</v>
      </c>
      <c r="F124" s="15">
        <v>139414</v>
      </c>
      <c r="G124" s="15" t="s">
        <v>35</v>
      </c>
      <c r="H124" s="15" t="s">
        <v>35</v>
      </c>
      <c r="I124" s="15" t="s">
        <v>35</v>
      </c>
      <c r="J124" s="15" t="s">
        <v>35</v>
      </c>
      <c r="K124" s="2"/>
    </row>
    <row r="125" spans="1:11">
      <c r="A125" s="186" t="s">
        <v>382</v>
      </c>
      <c r="B125" s="193"/>
      <c r="C125" s="15" t="s">
        <v>35</v>
      </c>
      <c r="D125" s="15">
        <v>136194</v>
      </c>
      <c r="E125" s="15">
        <v>135351</v>
      </c>
      <c r="F125" s="15" t="s">
        <v>35</v>
      </c>
      <c r="G125" s="15" t="s">
        <v>35</v>
      </c>
      <c r="H125" s="15" t="s">
        <v>35</v>
      </c>
      <c r="I125" s="15" t="s">
        <v>35</v>
      </c>
      <c r="J125" s="15" t="s">
        <v>35</v>
      </c>
      <c r="K125" s="2"/>
    </row>
    <row r="126" spans="1:11">
      <c r="A126" s="186" t="s">
        <v>377</v>
      </c>
      <c r="B126" s="193"/>
      <c r="C126" s="15" t="s">
        <v>35</v>
      </c>
      <c r="D126" s="15">
        <v>73680</v>
      </c>
      <c r="E126" s="15">
        <v>189836</v>
      </c>
      <c r="F126" s="15">
        <v>56960</v>
      </c>
      <c r="G126" s="15" t="s">
        <v>35</v>
      </c>
      <c r="H126" s="15" t="s">
        <v>35</v>
      </c>
      <c r="I126" s="15" t="s">
        <v>35</v>
      </c>
      <c r="J126" s="15" t="s">
        <v>35</v>
      </c>
      <c r="K126" s="2"/>
    </row>
    <row r="127" spans="1:11">
      <c r="A127" s="186" t="s">
        <v>322</v>
      </c>
      <c r="B127" s="193"/>
      <c r="C127" s="15" t="s">
        <v>35</v>
      </c>
      <c r="D127" s="15" t="s">
        <v>35</v>
      </c>
      <c r="E127" s="15" t="s">
        <v>35</v>
      </c>
      <c r="F127" s="15">
        <v>379512</v>
      </c>
      <c r="G127" s="15" t="s">
        <v>35</v>
      </c>
      <c r="H127" s="15" t="s">
        <v>35</v>
      </c>
      <c r="I127" s="15" t="s">
        <v>35</v>
      </c>
      <c r="J127" s="15" t="s">
        <v>35</v>
      </c>
      <c r="K127" s="2"/>
    </row>
    <row r="128" spans="1:11">
      <c r="A128" s="186" t="s">
        <v>401</v>
      </c>
      <c r="B128" s="193"/>
      <c r="C128" s="15" t="s">
        <v>35</v>
      </c>
      <c r="D128" s="15">
        <v>108438</v>
      </c>
      <c r="E128" s="15" t="s">
        <v>35</v>
      </c>
      <c r="F128" s="15" t="s">
        <v>35</v>
      </c>
      <c r="G128" s="15" t="s">
        <v>35</v>
      </c>
      <c r="H128" s="15" t="s">
        <v>35</v>
      </c>
      <c r="I128" s="15" t="s">
        <v>35</v>
      </c>
      <c r="J128" s="15" t="s">
        <v>35</v>
      </c>
      <c r="K128" s="2"/>
    </row>
    <row r="129" spans="1:11">
      <c r="A129" s="186" t="s">
        <v>435</v>
      </c>
      <c r="B129" s="193"/>
      <c r="C129" s="15" t="s">
        <v>35</v>
      </c>
      <c r="D129" s="15">
        <v>64723</v>
      </c>
      <c r="E129" s="15" t="s">
        <v>35</v>
      </c>
      <c r="F129" s="15" t="s">
        <v>35</v>
      </c>
      <c r="G129" s="15" t="s">
        <v>35</v>
      </c>
      <c r="H129" s="15" t="s">
        <v>35</v>
      </c>
      <c r="I129" s="15" t="s">
        <v>35</v>
      </c>
      <c r="J129" s="15" t="s">
        <v>35</v>
      </c>
      <c r="K129" s="2"/>
    </row>
    <row r="130" spans="1:11">
      <c r="A130" s="186" t="s">
        <v>440</v>
      </c>
      <c r="B130" s="193"/>
      <c r="C130" s="15" t="s">
        <v>35</v>
      </c>
      <c r="D130" s="15">
        <v>57649</v>
      </c>
      <c r="E130" s="15" t="s">
        <v>35</v>
      </c>
      <c r="F130" s="15">
        <v>88378</v>
      </c>
      <c r="G130" s="15" t="s">
        <v>35</v>
      </c>
      <c r="H130" s="15" t="s">
        <v>35</v>
      </c>
      <c r="I130" s="15" t="s">
        <v>35</v>
      </c>
      <c r="J130" s="15" t="s">
        <v>35</v>
      </c>
      <c r="K130" s="2"/>
    </row>
    <row r="131" spans="1:11">
      <c r="A131" s="186" t="s">
        <v>360</v>
      </c>
      <c r="B131" s="193"/>
      <c r="C131" s="15" t="s">
        <v>35</v>
      </c>
      <c r="D131" s="15" t="s">
        <v>35</v>
      </c>
      <c r="E131" s="15">
        <v>56840</v>
      </c>
      <c r="F131" s="15">
        <v>175805</v>
      </c>
      <c r="G131" s="15" t="s">
        <v>35</v>
      </c>
      <c r="H131" s="15" t="s">
        <v>35</v>
      </c>
      <c r="I131" s="15" t="s">
        <v>35</v>
      </c>
      <c r="J131" s="15" t="s">
        <v>35</v>
      </c>
      <c r="K131" s="2"/>
    </row>
    <row r="132" spans="1:11">
      <c r="A132" s="186" t="s">
        <v>266</v>
      </c>
      <c r="B132" s="193"/>
      <c r="C132" s="15" t="s">
        <v>35</v>
      </c>
      <c r="D132" s="15">
        <v>278282</v>
      </c>
      <c r="E132" s="15">
        <v>58800</v>
      </c>
      <c r="F132" s="15">
        <v>1960335</v>
      </c>
      <c r="G132" s="15" t="s">
        <v>35</v>
      </c>
      <c r="H132" s="15" t="s">
        <v>35</v>
      </c>
      <c r="I132" s="15" t="s">
        <v>35</v>
      </c>
      <c r="J132" s="15" t="s">
        <v>35</v>
      </c>
      <c r="K132" s="2"/>
    </row>
    <row r="133" spans="1:11">
      <c r="A133" s="186" t="s">
        <v>356</v>
      </c>
      <c r="B133" s="193"/>
      <c r="C133" s="15" t="s">
        <v>35</v>
      </c>
      <c r="D133" s="15">
        <v>189154</v>
      </c>
      <c r="E133" s="15">
        <v>156738</v>
      </c>
      <c r="F133" s="15">
        <v>246160</v>
      </c>
      <c r="G133" s="15" t="s">
        <v>35</v>
      </c>
      <c r="H133" s="15" t="s">
        <v>35</v>
      </c>
      <c r="I133" s="15" t="s">
        <v>35</v>
      </c>
      <c r="J133" s="15" t="s">
        <v>35</v>
      </c>
      <c r="K133" s="2"/>
    </row>
    <row r="134" spans="1:11">
      <c r="A134" s="186" t="s">
        <v>283</v>
      </c>
      <c r="B134" s="193"/>
      <c r="C134" s="15" t="s">
        <v>35</v>
      </c>
      <c r="D134" s="15">
        <v>89848</v>
      </c>
      <c r="E134" s="15">
        <v>132116</v>
      </c>
      <c r="F134" s="15">
        <v>72293</v>
      </c>
      <c r="G134" s="15" t="s">
        <v>35</v>
      </c>
      <c r="H134" s="15" t="s">
        <v>35</v>
      </c>
      <c r="I134" s="15" t="s">
        <v>35</v>
      </c>
      <c r="J134" s="15" t="s">
        <v>35</v>
      </c>
      <c r="K134" s="2"/>
    </row>
    <row r="135" spans="1:11">
      <c r="A135" s="186" t="s">
        <v>342</v>
      </c>
      <c r="B135" s="193"/>
      <c r="C135" s="15" t="s">
        <v>35</v>
      </c>
      <c r="D135" s="15">
        <v>139824</v>
      </c>
      <c r="E135" s="15">
        <v>190165</v>
      </c>
      <c r="F135" s="15">
        <v>262079</v>
      </c>
      <c r="G135" s="15" t="s">
        <v>35</v>
      </c>
      <c r="H135" s="15" t="s">
        <v>35</v>
      </c>
      <c r="I135" s="15" t="s">
        <v>35</v>
      </c>
      <c r="J135" s="15" t="s">
        <v>35</v>
      </c>
      <c r="K135" s="2"/>
    </row>
    <row r="136" spans="1:11">
      <c r="A136" s="186" t="s">
        <v>467</v>
      </c>
      <c r="B136" s="193"/>
      <c r="C136" s="15" t="s">
        <v>35</v>
      </c>
      <c r="D136" s="15" t="s">
        <v>35</v>
      </c>
      <c r="E136" s="15">
        <v>25763</v>
      </c>
      <c r="F136" s="15">
        <v>26879</v>
      </c>
      <c r="G136" s="15" t="s">
        <v>35</v>
      </c>
      <c r="H136" s="15" t="s">
        <v>35</v>
      </c>
      <c r="I136" s="15" t="s">
        <v>35</v>
      </c>
      <c r="J136" s="15" t="s">
        <v>35</v>
      </c>
      <c r="K136" s="2"/>
    </row>
    <row r="137" spans="1:11">
      <c r="A137" s="186" t="s">
        <v>472</v>
      </c>
      <c r="B137" s="193"/>
      <c r="C137" s="15" t="s">
        <v>35</v>
      </c>
      <c r="D137" s="15" t="s">
        <v>35</v>
      </c>
      <c r="E137" s="15">
        <v>23801</v>
      </c>
      <c r="F137" s="15" t="s">
        <v>35</v>
      </c>
      <c r="G137" s="15" t="s">
        <v>35</v>
      </c>
      <c r="H137" s="15" t="s">
        <v>35</v>
      </c>
      <c r="I137" s="15" t="s">
        <v>35</v>
      </c>
      <c r="J137" s="15" t="s">
        <v>35</v>
      </c>
      <c r="K137" s="2"/>
    </row>
    <row r="138" spans="1:11">
      <c r="A138" s="186" t="s">
        <v>368</v>
      </c>
      <c r="B138" s="193"/>
      <c r="C138" s="15">
        <v>162754</v>
      </c>
      <c r="D138" s="15" t="s">
        <v>35</v>
      </c>
      <c r="E138" s="15" t="s">
        <v>35</v>
      </c>
      <c r="F138" s="15" t="s">
        <v>35</v>
      </c>
      <c r="G138" s="15" t="s">
        <v>35</v>
      </c>
      <c r="H138" s="15" t="s">
        <v>35</v>
      </c>
      <c r="I138" s="15" t="s">
        <v>35</v>
      </c>
      <c r="J138" s="15" t="s">
        <v>35</v>
      </c>
      <c r="K138" s="2"/>
    </row>
    <row r="139" spans="1:11">
      <c r="A139" s="186" t="s">
        <v>397</v>
      </c>
      <c r="B139" s="193"/>
      <c r="C139" s="15" t="s">
        <v>35</v>
      </c>
      <c r="D139" s="15">
        <v>25839</v>
      </c>
      <c r="E139" s="15" t="s">
        <v>35</v>
      </c>
      <c r="F139" s="15">
        <v>114246</v>
      </c>
      <c r="G139" s="15" t="s">
        <v>35</v>
      </c>
      <c r="H139" s="15" t="s">
        <v>35</v>
      </c>
      <c r="I139" s="15" t="s">
        <v>35</v>
      </c>
      <c r="J139" s="15" t="s">
        <v>35</v>
      </c>
      <c r="K139" s="2"/>
    </row>
    <row r="140" spans="1:11">
      <c r="A140" s="186" t="s">
        <v>326</v>
      </c>
      <c r="B140" s="193"/>
      <c r="C140" s="15" t="s">
        <v>35</v>
      </c>
      <c r="D140" s="15">
        <v>94165</v>
      </c>
      <c r="E140" s="15">
        <v>42102</v>
      </c>
      <c r="F140" s="15">
        <v>672719</v>
      </c>
      <c r="G140" s="15" t="s">
        <v>35</v>
      </c>
      <c r="H140" s="15" t="s">
        <v>35</v>
      </c>
      <c r="I140" s="15" t="s">
        <v>35</v>
      </c>
      <c r="J140" s="15" t="s">
        <v>35</v>
      </c>
      <c r="K140" s="2"/>
    </row>
    <row r="141" spans="1:11">
      <c r="A141" s="186" t="s">
        <v>351</v>
      </c>
      <c r="B141" s="193"/>
      <c r="C141" s="15" t="s">
        <v>35</v>
      </c>
      <c r="D141" s="15" t="s">
        <v>35</v>
      </c>
      <c r="E141" s="15" t="s">
        <v>35</v>
      </c>
      <c r="F141" s="15">
        <v>222744</v>
      </c>
      <c r="G141" s="15" t="s">
        <v>35</v>
      </c>
      <c r="H141" s="15" t="s">
        <v>35</v>
      </c>
      <c r="I141" s="15" t="s">
        <v>35</v>
      </c>
      <c r="J141" s="15" t="s">
        <v>35</v>
      </c>
      <c r="K141" s="2"/>
    </row>
    <row r="142" spans="1:11">
      <c r="A142" s="186" t="s">
        <v>284</v>
      </c>
      <c r="B142" s="193"/>
      <c r="C142" s="15" t="s">
        <v>35</v>
      </c>
      <c r="D142" s="15" t="s">
        <v>35</v>
      </c>
      <c r="E142" s="15" t="s">
        <v>35</v>
      </c>
      <c r="F142" s="15" t="s">
        <v>35</v>
      </c>
      <c r="G142" s="15">
        <v>597432</v>
      </c>
      <c r="H142" s="15" t="s">
        <v>35</v>
      </c>
      <c r="I142" s="15" t="s">
        <v>35</v>
      </c>
      <c r="J142" s="15" t="s">
        <v>35</v>
      </c>
      <c r="K142" s="2"/>
    </row>
    <row r="143" spans="1:11">
      <c r="A143" s="186" t="s">
        <v>345</v>
      </c>
      <c r="B143" s="193"/>
      <c r="C143" s="15" t="s">
        <v>35</v>
      </c>
      <c r="D143" s="15">
        <v>247050</v>
      </c>
      <c r="E143" s="15" t="s">
        <v>35</v>
      </c>
      <c r="F143" s="15">
        <v>321371</v>
      </c>
      <c r="G143" s="15" t="s">
        <v>35</v>
      </c>
      <c r="H143" s="15" t="s">
        <v>35</v>
      </c>
      <c r="I143" s="15" t="s">
        <v>35</v>
      </c>
      <c r="J143" s="15" t="s">
        <v>35</v>
      </c>
      <c r="K143" s="2"/>
    </row>
    <row r="144" spans="1:11">
      <c r="A144" s="186" t="s">
        <v>455</v>
      </c>
      <c r="B144" s="193"/>
      <c r="C144" s="15" t="s">
        <v>35</v>
      </c>
      <c r="D144" s="15" t="s">
        <v>35</v>
      </c>
      <c r="E144" s="15" t="s">
        <v>35</v>
      </c>
      <c r="F144" s="15">
        <v>45000</v>
      </c>
      <c r="G144" s="15" t="s">
        <v>35</v>
      </c>
      <c r="H144" s="15" t="s">
        <v>35</v>
      </c>
      <c r="I144" s="15" t="s">
        <v>35</v>
      </c>
      <c r="J144" s="15" t="s">
        <v>35</v>
      </c>
      <c r="K144" s="2"/>
    </row>
    <row r="145" spans="1:11">
      <c r="A145" s="186" t="s">
        <v>398</v>
      </c>
      <c r="B145" s="193"/>
      <c r="C145" s="15" t="s">
        <v>35</v>
      </c>
      <c r="D145" s="15">
        <v>111617</v>
      </c>
      <c r="E145" s="15">
        <v>113700</v>
      </c>
      <c r="F145" s="15">
        <v>47908</v>
      </c>
      <c r="G145" s="15" t="s">
        <v>35</v>
      </c>
      <c r="H145" s="15" t="s">
        <v>35</v>
      </c>
      <c r="I145" s="15" t="s">
        <v>35</v>
      </c>
      <c r="J145" s="15" t="s">
        <v>35</v>
      </c>
      <c r="K145" s="2"/>
    </row>
    <row r="146" spans="1:11">
      <c r="A146" s="186" t="s">
        <v>390</v>
      </c>
      <c r="B146" s="193"/>
      <c r="C146" s="15" t="s">
        <v>35</v>
      </c>
      <c r="D146" s="15" t="s">
        <v>35</v>
      </c>
      <c r="E146" s="15">
        <v>71719</v>
      </c>
      <c r="F146" s="15">
        <v>150293</v>
      </c>
      <c r="G146" s="15" t="s">
        <v>35</v>
      </c>
      <c r="H146" s="15" t="s">
        <v>35</v>
      </c>
      <c r="I146" s="15" t="s">
        <v>35</v>
      </c>
      <c r="J146" s="15" t="s">
        <v>35</v>
      </c>
      <c r="K146" s="2"/>
    </row>
    <row r="147" spans="1:11">
      <c r="A147" s="186" t="s">
        <v>450</v>
      </c>
      <c r="B147" s="193"/>
      <c r="C147" s="15" t="s">
        <v>35</v>
      </c>
      <c r="D147" s="15" t="s">
        <v>35</v>
      </c>
      <c r="E147" s="15">
        <v>22950</v>
      </c>
      <c r="F147" s="15">
        <v>77552</v>
      </c>
      <c r="G147" s="15" t="s">
        <v>35</v>
      </c>
      <c r="H147" s="15" t="s">
        <v>35</v>
      </c>
      <c r="I147" s="15" t="s">
        <v>35</v>
      </c>
      <c r="J147" s="15" t="s">
        <v>35</v>
      </c>
      <c r="K147" s="2"/>
    </row>
    <row r="148" spans="1:11">
      <c r="A148" s="186" t="s">
        <v>337</v>
      </c>
      <c r="B148" s="193"/>
      <c r="C148" s="15" t="s">
        <v>35</v>
      </c>
      <c r="D148" s="15">
        <v>201201</v>
      </c>
      <c r="E148" s="15">
        <v>133491</v>
      </c>
      <c r="F148" s="15">
        <v>672981</v>
      </c>
      <c r="G148" s="15" t="s">
        <v>35</v>
      </c>
      <c r="H148" s="15" t="s">
        <v>35</v>
      </c>
      <c r="I148" s="15" t="s">
        <v>35</v>
      </c>
      <c r="J148" s="15" t="s">
        <v>35</v>
      </c>
      <c r="K148" s="2"/>
    </row>
    <row r="149" spans="1:11">
      <c r="A149" s="186" t="s">
        <v>327</v>
      </c>
      <c r="B149" s="193"/>
      <c r="C149" s="15" t="s">
        <v>35</v>
      </c>
      <c r="D149" s="15">
        <v>105898</v>
      </c>
      <c r="E149" s="15" t="s">
        <v>35</v>
      </c>
      <c r="F149" s="15">
        <v>345841</v>
      </c>
      <c r="G149" s="15" t="s">
        <v>35</v>
      </c>
      <c r="H149" s="15" t="s">
        <v>35</v>
      </c>
      <c r="I149" s="15" t="s">
        <v>35</v>
      </c>
      <c r="J149" s="15" t="s">
        <v>35</v>
      </c>
      <c r="K149" s="2"/>
    </row>
    <row r="150" spans="1:11">
      <c r="A150" s="186" t="s">
        <v>449</v>
      </c>
      <c r="B150" s="193"/>
      <c r="C150" s="15" t="s">
        <v>35</v>
      </c>
      <c r="D150" s="15" t="s">
        <v>35</v>
      </c>
      <c r="E150" s="15" t="s">
        <v>35</v>
      </c>
      <c r="F150" s="15">
        <v>92222</v>
      </c>
      <c r="G150" s="15" t="s">
        <v>35</v>
      </c>
      <c r="H150" s="15" t="s">
        <v>35</v>
      </c>
      <c r="I150" s="15" t="s">
        <v>35</v>
      </c>
      <c r="J150" s="15" t="s">
        <v>35</v>
      </c>
      <c r="K150" s="2"/>
    </row>
    <row r="151" spans="1:11">
      <c r="A151" s="186" t="s">
        <v>463</v>
      </c>
      <c r="B151" s="193"/>
      <c r="C151" s="15" t="s">
        <v>35</v>
      </c>
      <c r="D151" s="15">
        <v>33212</v>
      </c>
      <c r="E151" s="15" t="s">
        <v>35</v>
      </c>
      <c r="F151" s="15" t="s">
        <v>35</v>
      </c>
      <c r="G151" s="15" t="s">
        <v>35</v>
      </c>
      <c r="H151" s="15" t="s">
        <v>35</v>
      </c>
      <c r="I151" s="15" t="s">
        <v>35</v>
      </c>
      <c r="J151" s="15" t="s">
        <v>35</v>
      </c>
      <c r="K151" s="2"/>
    </row>
    <row r="152" spans="1:11">
      <c r="A152" s="186" t="s">
        <v>431</v>
      </c>
      <c r="B152" s="193"/>
      <c r="C152" s="15" t="s">
        <v>35</v>
      </c>
      <c r="D152" s="15">
        <v>67826</v>
      </c>
      <c r="E152" s="15" t="s">
        <v>35</v>
      </c>
      <c r="F152" s="15" t="s">
        <v>35</v>
      </c>
      <c r="G152" s="15" t="s">
        <v>35</v>
      </c>
      <c r="H152" s="15" t="s">
        <v>35</v>
      </c>
      <c r="I152" s="15" t="s">
        <v>35</v>
      </c>
      <c r="J152" s="15" t="s">
        <v>35</v>
      </c>
      <c r="K152" s="2"/>
    </row>
    <row r="153" spans="1:11">
      <c r="A153" s="186" t="s">
        <v>444</v>
      </c>
      <c r="B153" s="193"/>
      <c r="C153" s="15" t="s">
        <v>35</v>
      </c>
      <c r="D153" s="15" t="s">
        <v>35</v>
      </c>
      <c r="E153" s="15">
        <v>56076</v>
      </c>
      <c r="F153" s="15" t="s">
        <v>35</v>
      </c>
      <c r="G153" s="15" t="s">
        <v>35</v>
      </c>
      <c r="H153" s="15" t="s">
        <v>35</v>
      </c>
      <c r="I153" s="15" t="s">
        <v>35</v>
      </c>
      <c r="J153" s="15" t="s">
        <v>35</v>
      </c>
      <c r="K153" s="2"/>
    </row>
    <row r="154" spans="1:11">
      <c r="A154" s="186" t="s">
        <v>447</v>
      </c>
      <c r="B154" s="193"/>
      <c r="C154" s="15" t="s">
        <v>35</v>
      </c>
      <c r="D154" s="15" t="s">
        <v>35</v>
      </c>
      <c r="E154" s="15" t="s">
        <v>35</v>
      </c>
      <c r="F154" s="15">
        <v>51323</v>
      </c>
      <c r="G154" s="15" t="s">
        <v>35</v>
      </c>
      <c r="H154" s="15" t="s">
        <v>35</v>
      </c>
      <c r="I154" s="15" t="s">
        <v>35</v>
      </c>
      <c r="J154" s="15" t="s">
        <v>35</v>
      </c>
      <c r="K154" s="2"/>
    </row>
    <row r="155" spans="1:11">
      <c r="A155" s="186" t="s">
        <v>268</v>
      </c>
      <c r="B155" s="193"/>
      <c r="C155" s="15" t="s">
        <v>35</v>
      </c>
      <c r="D155" s="15">
        <v>317302</v>
      </c>
      <c r="E155" s="15">
        <v>266425</v>
      </c>
      <c r="F155" s="15">
        <v>3310989</v>
      </c>
      <c r="G155" s="15" t="s">
        <v>35</v>
      </c>
      <c r="H155" s="15" t="s">
        <v>35</v>
      </c>
      <c r="I155" s="15" t="s">
        <v>35</v>
      </c>
      <c r="J155" s="15" t="s">
        <v>35</v>
      </c>
      <c r="K155" s="2"/>
    </row>
    <row r="156" spans="1:11">
      <c r="A156" s="186" t="s">
        <v>311</v>
      </c>
      <c r="B156" s="193"/>
      <c r="C156" s="15" t="s">
        <v>35</v>
      </c>
      <c r="D156" s="15" t="s">
        <v>35</v>
      </c>
      <c r="E156" s="15" t="s">
        <v>35</v>
      </c>
      <c r="F156" s="15">
        <v>478111</v>
      </c>
      <c r="G156" s="15" t="s">
        <v>35</v>
      </c>
      <c r="H156" s="15" t="s">
        <v>35</v>
      </c>
      <c r="I156" s="15" t="s">
        <v>35</v>
      </c>
      <c r="J156" s="15" t="s">
        <v>35</v>
      </c>
      <c r="K156" s="2"/>
    </row>
    <row r="157" spans="1:11">
      <c r="A157" s="186" t="s">
        <v>367</v>
      </c>
      <c r="B157" s="193"/>
      <c r="C157" s="15" t="s">
        <v>35</v>
      </c>
      <c r="D157" s="15" t="s">
        <v>35</v>
      </c>
      <c r="E157" s="15" t="s">
        <v>35</v>
      </c>
      <c r="F157" s="15" t="s">
        <v>35</v>
      </c>
      <c r="G157" s="15" t="s">
        <v>35</v>
      </c>
      <c r="H157" s="15">
        <v>163262</v>
      </c>
      <c r="I157" s="15" t="s">
        <v>35</v>
      </c>
      <c r="J157" s="15" t="s">
        <v>35</v>
      </c>
      <c r="K157" s="2"/>
    </row>
    <row r="158" spans="1:11">
      <c r="A158" s="186" t="s">
        <v>432</v>
      </c>
      <c r="B158" s="193"/>
      <c r="C158" s="15" t="s">
        <v>35</v>
      </c>
      <c r="D158" s="15">
        <v>66422.8</v>
      </c>
      <c r="E158" s="15" t="s">
        <v>35</v>
      </c>
      <c r="F158" s="15" t="s">
        <v>35</v>
      </c>
      <c r="G158" s="15" t="s">
        <v>35</v>
      </c>
      <c r="H158" s="15" t="s">
        <v>35</v>
      </c>
      <c r="I158" s="15" t="s">
        <v>35</v>
      </c>
      <c r="J158" s="15" t="s">
        <v>35</v>
      </c>
      <c r="K158" s="2"/>
    </row>
    <row r="159" spans="1:11">
      <c r="A159" s="186" t="s">
        <v>364</v>
      </c>
      <c r="B159" s="193"/>
      <c r="C159" s="15" t="s">
        <v>35</v>
      </c>
      <c r="D159" s="15" t="s">
        <v>35</v>
      </c>
      <c r="E159" s="15" t="s">
        <v>35</v>
      </c>
      <c r="F159" s="15">
        <v>168215</v>
      </c>
      <c r="G159" s="15" t="s">
        <v>35</v>
      </c>
      <c r="H159" s="15" t="s">
        <v>35</v>
      </c>
      <c r="I159" s="15" t="s">
        <v>35</v>
      </c>
      <c r="J159" s="15" t="s">
        <v>35</v>
      </c>
      <c r="K159" s="2"/>
    </row>
    <row r="160" spans="1:11">
      <c r="A160" s="186" t="s">
        <v>338</v>
      </c>
      <c r="B160" s="193"/>
      <c r="C160" s="15" t="s">
        <v>35</v>
      </c>
      <c r="D160" s="15" t="s">
        <v>35</v>
      </c>
      <c r="E160" s="15">
        <v>361254</v>
      </c>
      <c r="F160" s="15">
        <v>233307</v>
      </c>
      <c r="G160" s="15" t="s">
        <v>35</v>
      </c>
      <c r="H160" s="15" t="s">
        <v>35</v>
      </c>
      <c r="I160" s="15" t="s">
        <v>35</v>
      </c>
      <c r="J160" s="15" t="s">
        <v>35</v>
      </c>
      <c r="K160" s="2"/>
    </row>
    <row r="161" spans="1:11">
      <c r="A161" s="186" t="s">
        <v>445</v>
      </c>
      <c r="B161" s="193"/>
      <c r="C161" s="15" t="s">
        <v>35</v>
      </c>
      <c r="D161" s="15">
        <v>55524</v>
      </c>
      <c r="E161" s="15">
        <v>46710</v>
      </c>
      <c r="F161" s="15">
        <v>45779</v>
      </c>
      <c r="G161" s="15" t="s">
        <v>35</v>
      </c>
      <c r="H161" s="15" t="s">
        <v>35</v>
      </c>
      <c r="I161" s="15" t="s">
        <v>35</v>
      </c>
      <c r="J161" s="15" t="s">
        <v>35</v>
      </c>
      <c r="K161" s="2"/>
    </row>
    <row r="162" spans="1:11">
      <c r="A162" s="186" t="s">
        <v>410</v>
      </c>
      <c r="B162" s="193"/>
      <c r="C162" s="15" t="s">
        <v>35</v>
      </c>
      <c r="D162" s="15" t="s">
        <v>35</v>
      </c>
      <c r="E162" s="15" t="s">
        <v>35</v>
      </c>
      <c r="F162" s="15">
        <v>93786</v>
      </c>
      <c r="G162" s="15" t="s">
        <v>35</v>
      </c>
      <c r="H162" s="15" t="s">
        <v>35</v>
      </c>
      <c r="I162" s="15" t="s">
        <v>35</v>
      </c>
      <c r="J162" s="15" t="s">
        <v>35</v>
      </c>
      <c r="K162" s="2"/>
    </row>
    <row r="163" spans="1:11">
      <c r="A163" s="186" t="s">
        <v>264</v>
      </c>
      <c r="B163" s="193"/>
      <c r="C163" s="15" t="s">
        <v>35</v>
      </c>
      <c r="D163" s="15">
        <v>199347</v>
      </c>
      <c r="E163" s="15" t="s">
        <v>35</v>
      </c>
      <c r="F163" s="15">
        <v>9016372</v>
      </c>
      <c r="G163" s="15" t="s">
        <v>35</v>
      </c>
      <c r="H163" s="15" t="s">
        <v>35</v>
      </c>
      <c r="I163" s="15" t="s">
        <v>35</v>
      </c>
      <c r="J163" s="15" t="s">
        <v>35</v>
      </c>
      <c r="K163" s="2"/>
    </row>
    <row r="164" spans="1:11">
      <c r="A164" s="186" t="s">
        <v>409</v>
      </c>
      <c r="B164" s="193"/>
      <c r="C164" s="15" t="s">
        <v>35</v>
      </c>
      <c r="D164" s="15" t="s">
        <v>35</v>
      </c>
      <c r="E164" s="15" t="s">
        <v>35</v>
      </c>
      <c r="F164" s="15">
        <v>186338</v>
      </c>
      <c r="G164" s="15" t="s">
        <v>35</v>
      </c>
      <c r="H164" s="15" t="s">
        <v>35</v>
      </c>
      <c r="I164" s="15" t="s">
        <v>35</v>
      </c>
      <c r="J164" s="15" t="s">
        <v>35</v>
      </c>
      <c r="K164" s="2"/>
    </row>
    <row r="165" spans="1:11">
      <c r="A165" s="186" t="s">
        <v>426</v>
      </c>
      <c r="B165" s="193"/>
      <c r="C165" s="15" t="s">
        <v>35</v>
      </c>
      <c r="D165" s="15" t="s">
        <v>35</v>
      </c>
      <c r="E165" s="15">
        <v>71438</v>
      </c>
      <c r="F165" s="15">
        <v>112691</v>
      </c>
      <c r="G165" s="15" t="s">
        <v>35</v>
      </c>
      <c r="H165" s="15" t="s">
        <v>35</v>
      </c>
      <c r="I165" s="15" t="s">
        <v>35</v>
      </c>
      <c r="J165" s="15" t="s">
        <v>35</v>
      </c>
      <c r="K165" s="2"/>
    </row>
    <row r="166" spans="1:11">
      <c r="A166" s="186" t="s">
        <v>285</v>
      </c>
      <c r="B166" s="193"/>
      <c r="C166" s="15" t="s">
        <v>35</v>
      </c>
      <c r="D166" s="15" t="s">
        <v>35</v>
      </c>
      <c r="E166" s="15">
        <v>25218</v>
      </c>
      <c r="F166" s="15">
        <v>178718</v>
      </c>
      <c r="G166" s="15" t="s">
        <v>35</v>
      </c>
      <c r="H166" s="15" t="s">
        <v>35</v>
      </c>
      <c r="I166" s="15" t="s">
        <v>35</v>
      </c>
      <c r="J166" s="15" t="s">
        <v>35</v>
      </c>
      <c r="K166" s="2"/>
    </row>
    <row r="167" spans="1:11">
      <c r="A167" s="186" t="s">
        <v>305</v>
      </c>
      <c r="B167" s="193"/>
      <c r="C167" s="15" t="s">
        <v>35</v>
      </c>
      <c r="D167" s="15" t="s">
        <v>35</v>
      </c>
      <c r="E167" s="15">
        <v>143167</v>
      </c>
      <c r="F167" s="15">
        <v>760998</v>
      </c>
      <c r="G167" s="15" t="s">
        <v>35</v>
      </c>
      <c r="H167" s="15" t="s">
        <v>35</v>
      </c>
      <c r="I167" s="15" t="s">
        <v>35</v>
      </c>
      <c r="J167" s="15" t="s">
        <v>35</v>
      </c>
      <c r="K167" s="2"/>
    </row>
    <row r="168" spans="1:11">
      <c r="A168" s="186" t="s">
        <v>408</v>
      </c>
      <c r="B168" s="193"/>
      <c r="C168" s="15" t="s">
        <v>35</v>
      </c>
      <c r="D168" s="15">
        <v>95524</v>
      </c>
      <c r="E168" s="15">
        <v>54400</v>
      </c>
      <c r="F168" s="15">
        <v>194240</v>
      </c>
      <c r="G168" s="15" t="s">
        <v>35</v>
      </c>
      <c r="H168" s="15" t="s">
        <v>35</v>
      </c>
      <c r="I168" s="15" t="s">
        <v>35</v>
      </c>
      <c r="J168" s="15" t="s">
        <v>35</v>
      </c>
      <c r="K168" s="2"/>
    </row>
    <row r="169" spans="1:11">
      <c r="A169" s="186" t="s">
        <v>470</v>
      </c>
      <c r="B169" s="193"/>
      <c r="C169" s="15" t="s">
        <v>35</v>
      </c>
      <c r="D169" s="15">
        <v>15540</v>
      </c>
      <c r="E169" s="15">
        <v>26100</v>
      </c>
      <c r="F169" s="15">
        <v>3695</v>
      </c>
      <c r="G169" s="15" t="s">
        <v>35</v>
      </c>
      <c r="H169" s="15" t="s">
        <v>35</v>
      </c>
      <c r="I169" s="15" t="s">
        <v>35</v>
      </c>
      <c r="J169" s="15" t="s">
        <v>35</v>
      </c>
      <c r="K169" s="2"/>
    </row>
    <row r="170" spans="1:11">
      <c r="A170" s="186" t="s">
        <v>292</v>
      </c>
      <c r="B170" s="193"/>
      <c r="C170" s="15" t="s">
        <v>35</v>
      </c>
      <c r="D170" s="15" t="s">
        <v>35</v>
      </c>
      <c r="E170" s="15" t="s">
        <v>35</v>
      </c>
      <c r="F170" s="15" t="s">
        <v>35</v>
      </c>
      <c r="G170" s="15">
        <v>2125000</v>
      </c>
      <c r="H170" s="15" t="s">
        <v>35</v>
      </c>
      <c r="I170" s="15" t="s">
        <v>35</v>
      </c>
      <c r="J170" s="15" t="s">
        <v>35</v>
      </c>
      <c r="K170" s="2"/>
    </row>
    <row r="171" spans="1:11">
      <c r="A171" s="186" t="s">
        <v>286</v>
      </c>
      <c r="B171" s="193"/>
      <c r="C171" s="15" t="s">
        <v>35</v>
      </c>
      <c r="D171" s="15">
        <v>76867</v>
      </c>
      <c r="E171" s="15" t="s">
        <v>35</v>
      </c>
      <c r="F171" s="15" t="s">
        <v>35</v>
      </c>
      <c r="G171" s="15">
        <v>204400</v>
      </c>
      <c r="H171" s="15" t="s">
        <v>35</v>
      </c>
      <c r="I171" s="15" t="s">
        <v>35</v>
      </c>
      <c r="J171" s="15" t="s">
        <v>35</v>
      </c>
      <c r="K171" s="2"/>
    </row>
    <row r="172" spans="1:11">
      <c r="A172" s="186" t="s">
        <v>348</v>
      </c>
      <c r="B172" s="193"/>
      <c r="C172" s="15" t="s">
        <v>35</v>
      </c>
      <c r="D172" s="15" t="s">
        <v>35</v>
      </c>
      <c r="E172" s="15" t="s">
        <v>35</v>
      </c>
      <c r="F172" s="15" t="s">
        <v>35</v>
      </c>
      <c r="G172" s="15">
        <v>226194</v>
      </c>
      <c r="H172" s="15" t="s">
        <v>35</v>
      </c>
      <c r="I172" s="15" t="s">
        <v>35</v>
      </c>
      <c r="J172" s="15" t="s">
        <v>35</v>
      </c>
      <c r="K172" s="2"/>
    </row>
    <row r="173" spans="1:11">
      <c r="A173" s="186" t="s">
        <v>392</v>
      </c>
      <c r="B173" s="193"/>
      <c r="C173" s="15" t="s">
        <v>35</v>
      </c>
      <c r="D173" s="15" t="s">
        <v>35</v>
      </c>
      <c r="E173" s="15" t="s">
        <v>35</v>
      </c>
      <c r="F173" s="15">
        <v>121178</v>
      </c>
      <c r="G173" s="15" t="s">
        <v>35</v>
      </c>
      <c r="H173" s="15" t="s">
        <v>35</v>
      </c>
      <c r="I173" s="15" t="s">
        <v>35</v>
      </c>
      <c r="J173" s="15" t="s">
        <v>35</v>
      </c>
      <c r="K173" s="2"/>
    </row>
    <row r="174" spans="1:11">
      <c r="A174" s="186" t="s">
        <v>370</v>
      </c>
      <c r="B174" s="193"/>
      <c r="C174" s="15" t="s">
        <v>35</v>
      </c>
      <c r="D174" s="15">
        <v>94576.5</v>
      </c>
      <c r="E174" s="15">
        <v>37215</v>
      </c>
      <c r="F174" s="15">
        <v>207616</v>
      </c>
      <c r="G174" s="15" t="s">
        <v>35</v>
      </c>
      <c r="H174" s="15" t="s">
        <v>35</v>
      </c>
      <c r="I174" s="15" t="s">
        <v>35</v>
      </c>
      <c r="J174" s="15" t="s">
        <v>35</v>
      </c>
      <c r="K174" s="2"/>
    </row>
    <row r="175" spans="1:11">
      <c r="A175" s="186" t="s">
        <v>427</v>
      </c>
      <c r="B175" s="193"/>
      <c r="C175" s="15" t="s">
        <v>35</v>
      </c>
      <c r="D175" s="15">
        <v>70992</v>
      </c>
      <c r="E175" s="15" t="s">
        <v>35</v>
      </c>
      <c r="F175" s="15" t="s">
        <v>35</v>
      </c>
      <c r="G175" s="15" t="s">
        <v>35</v>
      </c>
      <c r="H175" s="15" t="s">
        <v>35</v>
      </c>
      <c r="I175" s="15" t="s">
        <v>35</v>
      </c>
      <c r="J175" s="15" t="s">
        <v>35</v>
      </c>
      <c r="K175" s="2"/>
    </row>
    <row r="176" spans="1:11">
      <c r="A176" s="186" t="s">
        <v>277</v>
      </c>
      <c r="B176" s="193"/>
      <c r="C176" s="15" t="s">
        <v>35</v>
      </c>
      <c r="D176" s="15">
        <v>116330</v>
      </c>
      <c r="E176" s="15">
        <v>120491</v>
      </c>
      <c r="F176" s="15">
        <v>1067179</v>
      </c>
      <c r="G176" s="15" t="s">
        <v>35</v>
      </c>
      <c r="H176" s="15" t="s">
        <v>35</v>
      </c>
      <c r="I176" s="15" t="s">
        <v>35</v>
      </c>
      <c r="J176" s="15" t="s">
        <v>35</v>
      </c>
      <c r="K176" s="2"/>
    </row>
    <row r="177" spans="1:11">
      <c r="A177" s="186" t="s">
        <v>403</v>
      </c>
      <c r="B177" s="193"/>
      <c r="C177" s="15" t="s">
        <v>35</v>
      </c>
      <c r="D177" s="15">
        <v>104981</v>
      </c>
      <c r="E177" s="15">
        <v>46495</v>
      </c>
      <c r="F177" s="15">
        <v>23158</v>
      </c>
      <c r="G177" s="15" t="s">
        <v>35</v>
      </c>
      <c r="H177" s="15" t="s">
        <v>35</v>
      </c>
      <c r="I177" s="15" t="s">
        <v>35</v>
      </c>
      <c r="J177" s="15" t="s">
        <v>35</v>
      </c>
      <c r="K177" s="2"/>
    </row>
    <row r="178" spans="1:11">
      <c r="A178" s="186" t="s">
        <v>297</v>
      </c>
      <c r="B178" s="193"/>
      <c r="C178" s="15" t="s">
        <v>35</v>
      </c>
      <c r="D178" s="15" t="s">
        <v>35</v>
      </c>
      <c r="E178" s="15" t="s">
        <v>35</v>
      </c>
      <c r="F178" s="15" t="s">
        <v>35</v>
      </c>
      <c r="G178" s="15">
        <v>1250000</v>
      </c>
      <c r="H178" s="15" t="s">
        <v>35</v>
      </c>
      <c r="I178" s="15" t="s">
        <v>35</v>
      </c>
      <c r="J178" s="15" t="s">
        <v>35</v>
      </c>
      <c r="K178" s="2"/>
    </row>
    <row r="179" spans="1:11">
      <c r="A179" s="186" t="s">
        <v>336</v>
      </c>
      <c r="B179" s="193"/>
      <c r="C179" s="15" t="s">
        <v>35</v>
      </c>
      <c r="D179" s="15">
        <v>97070</v>
      </c>
      <c r="E179" s="15" t="s">
        <v>35</v>
      </c>
      <c r="F179" s="15">
        <v>296017</v>
      </c>
      <c r="G179" s="15" t="s">
        <v>35</v>
      </c>
      <c r="H179" s="15" t="s">
        <v>35</v>
      </c>
      <c r="I179" s="15" t="s">
        <v>35</v>
      </c>
      <c r="J179" s="15" t="s">
        <v>35</v>
      </c>
      <c r="K179" s="2"/>
    </row>
    <row r="180" spans="1:11">
      <c r="A180" s="186" t="s">
        <v>362</v>
      </c>
      <c r="B180" s="193"/>
      <c r="C180" s="15" t="s">
        <v>35</v>
      </c>
      <c r="D180" s="15">
        <v>88903</v>
      </c>
      <c r="E180" s="15">
        <v>116077</v>
      </c>
      <c r="F180" s="15">
        <v>223865</v>
      </c>
      <c r="G180" s="15" t="s">
        <v>35</v>
      </c>
      <c r="H180" s="15" t="s">
        <v>35</v>
      </c>
      <c r="I180" s="15" t="s">
        <v>35</v>
      </c>
      <c r="J180" s="15" t="s">
        <v>35</v>
      </c>
      <c r="K180" s="2"/>
    </row>
    <row r="181" spans="1:11">
      <c r="A181" s="186" t="s">
        <v>381</v>
      </c>
      <c r="B181" s="193"/>
      <c r="C181" s="15" t="s">
        <v>35</v>
      </c>
      <c r="D181" s="15">
        <v>71666</v>
      </c>
      <c r="E181" s="15">
        <v>38205</v>
      </c>
      <c r="F181" s="15">
        <v>137057</v>
      </c>
      <c r="G181" s="15" t="s">
        <v>35</v>
      </c>
      <c r="H181" s="15" t="s">
        <v>35</v>
      </c>
      <c r="I181" s="15" t="s">
        <v>35</v>
      </c>
      <c r="J181" s="15" t="s">
        <v>35</v>
      </c>
      <c r="K181" s="2"/>
    </row>
    <row r="182" spans="1:11">
      <c r="A182" s="186" t="s">
        <v>287</v>
      </c>
      <c r="B182" s="193"/>
      <c r="C182" s="15" t="s">
        <v>35</v>
      </c>
      <c r="D182" s="15">
        <v>417819</v>
      </c>
      <c r="E182" s="15">
        <v>751439</v>
      </c>
      <c r="F182" s="15">
        <v>9842591</v>
      </c>
      <c r="G182" s="15" t="s">
        <v>35</v>
      </c>
      <c r="H182" s="15" t="s">
        <v>35</v>
      </c>
      <c r="I182" s="15" t="s">
        <v>35</v>
      </c>
      <c r="J182" s="15" t="s">
        <v>35</v>
      </c>
      <c r="K182" s="2"/>
    </row>
    <row r="183" spans="1:11">
      <c r="A183" s="186" t="s">
        <v>335</v>
      </c>
      <c r="B183" s="193"/>
      <c r="C183" s="15" t="s">
        <v>35</v>
      </c>
      <c r="D183" s="15" t="s">
        <v>35</v>
      </c>
      <c r="E183" s="15">
        <v>48598</v>
      </c>
      <c r="F183" s="15">
        <v>559405</v>
      </c>
      <c r="G183" s="15" t="s">
        <v>35</v>
      </c>
      <c r="H183" s="15" t="s">
        <v>35</v>
      </c>
      <c r="I183" s="15" t="s">
        <v>35</v>
      </c>
      <c r="J183" s="15" t="s">
        <v>35</v>
      </c>
      <c r="K183" s="2"/>
    </row>
    <row r="184" spans="1:11">
      <c r="A184" s="186" t="s">
        <v>429</v>
      </c>
      <c r="B184" s="193"/>
      <c r="C184" s="15" t="s">
        <v>35</v>
      </c>
      <c r="D184" s="15">
        <v>69356</v>
      </c>
      <c r="E184" s="15">
        <v>33300</v>
      </c>
      <c r="F184" s="15">
        <v>54367</v>
      </c>
      <c r="G184" s="15" t="s">
        <v>35</v>
      </c>
      <c r="H184" s="15" t="s">
        <v>35</v>
      </c>
      <c r="I184" s="15" t="s">
        <v>35</v>
      </c>
      <c r="J184" s="15" t="s">
        <v>35</v>
      </c>
      <c r="K184" s="2"/>
    </row>
    <row r="185" spans="1:11">
      <c r="A185" s="186" t="s">
        <v>357</v>
      </c>
      <c r="B185" s="193"/>
      <c r="C185" s="15" t="s">
        <v>35</v>
      </c>
      <c r="D185" s="15" t="s">
        <v>35</v>
      </c>
      <c r="E185" s="15" t="s">
        <v>35</v>
      </c>
      <c r="F185" s="15">
        <v>295254</v>
      </c>
      <c r="G185" s="15" t="s">
        <v>35</v>
      </c>
      <c r="H185" s="15" t="s">
        <v>35</v>
      </c>
      <c r="I185" s="15" t="s">
        <v>35</v>
      </c>
      <c r="J185" s="15" t="s">
        <v>35</v>
      </c>
      <c r="K185" s="2"/>
    </row>
    <row r="186" spans="1:11">
      <c r="A186" s="186" t="s">
        <v>302</v>
      </c>
      <c r="B186" s="193"/>
      <c r="C186" s="15" t="s">
        <v>35</v>
      </c>
      <c r="D186" s="15">
        <v>302013</v>
      </c>
      <c r="E186" s="15" t="s">
        <v>35</v>
      </c>
      <c r="F186" s="15">
        <v>1276371</v>
      </c>
      <c r="G186" s="15" t="s">
        <v>35</v>
      </c>
      <c r="H186" s="15" t="s">
        <v>35</v>
      </c>
      <c r="I186" s="15" t="s">
        <v>35</v>
      </c>
      <c r="J186" s="15" t="s">
        <v>35</v>
      </c>
      <c r="K186" s="2"/>
    </row>
    <row r="187" spans="1:11">
      <c r="A187" s="186" t="s">
        <v>317</v>
      </c>
      <c r="B187" s="193"/>
      <c r="C187" s="15" t="s">
        <v>35</v>
      </c>
      <c r="D187" s="15">
        <v>164513.20000000001</v>
      </c>
      <c r="E187" s="15">
        <v>41160</v>
      </c>
      <c r="F187" s="15">
        <v>797995</v>
      </c>
      <c r="G187" s="15" t="s">
        <v>35</v>
      </c>
      <c r="H187" s="15" t="s">
        <v>35</v>
      </c>
      <c r="I187" s="15" t="s">
        <v>35</v>
      </c>
      <c r="J187" s="15" t="s">
        <v>35</v>
      </c>
      <c r="K187" s="2"/>
    </row>
    <row r="188" spans="1:11">
      <c r="A188" s="186" t="s">
        <v>464</v>
      </c>
      <c r="B188" s="193"/>
      <c r="C188" s="15" t="s">
        <v>35</v>
      </c>
      <c r="D188" s="15" t="s">
        <v>35</v>
      </c>
      <c r="E188" s="15" t="s">
        <v>35</v>
      </c>
      <c r="F188" s="15">
        <v>32364</v>
      </c>
      <c r="G188" s="15" t="s">
        <v>35</v>
      </c>
      <c r="H188" s="15" t="s">
        <v>35</v>
      </c>
      <c r="I188" s="15" t="s">
        <v>35</v>
      </c>
      <c r="J188" s="15" t="s">
        <v>35</v>
      </c>
      <c r="K188" s="2"/>
    </row>
    <row r="189" spans="1:11">
      <c r="A189" s="186" t="s">
        <v>269</v>
      </c>
      <c r="B189" s="193"/>
      <c r="C189" s="15" t="s">
        <v>35</v>
      </c>
      <c r="D189" s="15">
        <v>81488</v>
      </c>
      <c r="E189" s="15">
        <v>61708</v>
      </c>
      <c r="F189" s="15" t="s">
        <v>35</v>
      </c>
      <c r="G189" s="15">
        <v>262800</v>
      </c>
      <c r="H189" s="15" t="s">
        <v>35</v>
      </c>
      <c r="I189" s="15" t="s">
        <v>35</v>
      </c>
      <c r="J189" s="15" t="s">
        <v>35</v>
      </c>
      <c r="K189" s="2"/>
    </row>
    <row r="190" spans="1:11">
      <c r="A190" s="186" t="s">
        <v>344</v>
      </c>
      <c r="B190" s="193"/>
      <c r="C190" s="15" t="s">
        <v>35</v>
      </c>
      <c r="D190" s="15" t="s">
        <v>35</v>
      </c>
      <c r="E190" s="15">
        <v>40035</v>
      </c>
      <c r="F190" s="15">
        <v>376973</v>
      </c>
      <c r="G190" s="15" t="s">
        <v>35</v>
      </c>
      <c r="H190" s="15" t="s">
        <v>35</v>
      </c>
      <c r="I190" s="15" t="s">
        <v>35</v>
      </c>
      <c r="J190" s="15" t="s">
        <v>35</v>
      </c>
      <c r="K190" s="2"/>
    </row>
    <row r="191" spans="1:11">
      <c r="A191" s="186" t="s">
        <v>315</v>
      </c>
      <c r="B191" s="193"/>
      <c r="C191" s="15" t="s">
        <v>35</v>
      </c>
      <c r="D191" s="15">
        <v>822524</v>
      </c>
      <c r="E191" s="15" t="s">
        <v>35</v>
      </c>
      <c r="F191" s="15" t="s">
        <v>35</v>
      </c>
      <c r="G191" s="15" t="s">
        <v>35</v>
      </c>
      <c r="H191" s="15" t="s">
        <v>35</v>
      </c>
      <c r="I191" s="15" t="s">
        <v>35</v>
      </c>
      <c r="J191" s="15" t="s">
        <v>35</v>
      </c>
      <c r="K191" s="2"/>
    </row>
    <row r="192" spans="1:11">
      <c r="A192" s="186" t="s">
        <v>325</v>
      </c>
      <c r="B192" s="193"/>
      <c r="C192" s="15" t="s">
        <v>35</v>
      </c>
      <c r="D192" s="15">
        <v>136191</v>
      </c>
      <c r="E192" s="15">
        <v>106742</v>
      </c>
      <c r="F192" s="15">
        <v>354050</v>
      </c>
      <c r="G192" s="15" t="s">
        <v>35</v>
      </c>
      <c r="H192" s="15" t="s">
        <v>35</v>
      </c>
      <c r="I192" s="15" t="s">
        <v>35</v>
      </c>
      <c r="J192" s="15" t="s">
        <v>35</v>
      </c>
      <c r="K192" s="2"/>
    </row>
    <row r="193" spans="1:11">
      <c r="A193" s="186" t="s">
        <v>405</v>
      </c>
      <c r="B193" s="193"/>
      <c r="C193" s="15" t="s">
        <v>35</v>
      </c>
      <c r="D193" s="15">
        <v>102237</v>
      </c>
      <c r="E193" s="15" t="s">
        <v>35</v>
      </c>
      <c r="F193" s="15">
        <v>31389</v>
      </c>
      <c r="G193" s="15" t="s">
        <v>35</v>
      </c>
      <c r="H193" s="15" t="s">
        <v>35</v>
      </c>
      <c r="I193" s="15" t="s">
        <v>35</v>
      </c>
      <c r="J193" s="15" t="s">
        <v>35</v>
      </c>
      <c r="K193" s="2"/>
    </row>
    <row r="194" spans="1:11">
      <c r="A194" s="186" t="s">
        <v>350</v>
      </c>
      <c r="B194" s="193"/>
      <c r="C194" s="15" t="s">
        <v>35</v>
      </c>
      <c r="D194" s="15">
        <v>108571</v>
      </c>
      <c r="E194" s="15">
        <v>79811</v>
      </c>
      <c r="F194" s="15">
        <v>223119</v>
      </c>
      <c r="G194" s="15" t="s">
        <v>35</v>
      </c>
      <c r="H194" s="15" t="s">
        <v>35</v>
      </c>
      <c r="I194" s="15" t="s">
        <v>35</v>
      </c>
      <c r="J194" s="15" t="s">
        <v>35</v>
      </c>
      <c r="K194" s="2"/>
    </row>
    <row r="195" spans="1:11">
      <c r="A195" s="186" t="s">
        <v>387</v>
      </c>
      <c r="B195" s="193"/>
      <c r="C195" s="15" t="s">
        <v>35</v>
      </c>
      <c r="D195" s="15" t="s">
        <v>35</v>
      </c>
      <c r="E195" s="15" t="s">
        <v>35</v>
      </c>
      <c r="F195" s="15">
        <v>151018</v>
      </c>
      <c r="G195" s="15" t="s">
        <v>35</v>
      </c>
      <c r="H195" s="15" t="s">
        <v>35</v>
      </c>
      <c r="I195" s="15" t="s">
        <v>35</v>
      </c>
      <c r="J195" s="15" t="s">
        <v>35</v>
      </c>
      <c r="K195" s="2"/>
    </row>
    <row r="196" spans="1:11">
      <c r="A196" s="186" t="s">
        <v>310</v>
      </c>
      <c r="B196" s="193"/>
      <c r="C196" s="15" t="s">
        <v>35</v>
      </c>
      <c r="D196" s="15" t="s">
        <v>35</v>
      </c>
      <c r="E196" s="15" t="s">
        <v>35</v>
      </c>
      <c r="F196" s="15" t="s">
        <v>35</v>
      </c>
      <c r="G196" s="15" t="s">
        <v>35</v>
      </c>
      <c r="H196" s="15">
        <v>295511</v>
      </c>
      <c r="I196" s="15">
        <v>899472</v>
      </c>
      <c r="J196" s="15">
        <v>545440</v>
      </c>
      <c r="K196" s="2"/>
    </row>
    <row r="197" spans="1:11">
      <c r="A197" s="186" t="s">
        <v>428</v>
      </c>
      <c r="B197" s="193"/>
      <c r="C197" s="15" t="s">
        <v>35</v>
      </c>
      <c r="D197" s="15" t="s">
        <v>35</v>
      </c>
      <c r="E197" s="15">
        <v>112008</v>
      </c>
      <c r="F197" s="15">
        <v>78662</v>
      </c>
      <c r="G197" s="15" t="s">
        <v>35</v>
      </c>
      <c r="H197" s="15" t="s">
        <v>35</v>
      </c>
      <c r="I197" s="15" t="s">
        <v>35</v>
      </c>
      <c r="J197" s="15" t="s">
        <v>35</v>
      </c>
      <c r="K197" s="2"/>
    </row>
    <row r="198" spans="1:11">
      <c r="A198" s="186" t="s">
        <v>301</v>
      </c>
      <c r="B198" s="193"/>
      <c r="C198" s="15" t="s">
        <v>35</v>
      </c>
      <c r="D198" s="15" t="s">
        <v>35</v>
      </c>
      <c r="E198" s="15" t="s">
        <v>35</v>
      </c>
      <c r="F198" s="15">
        <v>285807</v>
      </c>
      <c r="G198" s="15">
        <v>985500</v>
      </c>
      <c r="H198" s="15" t="s">
        <v>35</v>
      </c>
      <c r="I198" s="15" t="s">
        <v>35</v>
      </c>
      <c r="J198" s="15" t="s">
        <v>35</v>
      </c>
      <c r="K198" s="2"/>
    </row>
    <row r="199" spans="1:11">
      <c r="A199" s="186" t="s">
        <v>341</v>
      </c>
      <c r="B199" s="193"/>
      <c r="C199" s="15" t="s">
        <v>35</v>
      </c>
      <c r="D199" s="15">
        <v>102265</v>
      </c>
      <c r="E199" s="15">
        <v>120060</v>
      </c>
      <c r="F199" s="15">
        <v>323140</v>
      </c>
      <c r="G199" s="15" t="s">
        <v>35</v>
      </c>
      <c r="H199" s="15" t="s">
        <v>35</v>
      </c>
      <c r="I199" s="15" t="s">
        <v>35</v>
      </c>
      <c r="J199" s="15" t="s">
        <v>35</v>
      </c>
      <c r="K199" s="2"/>
    </row>
    <row r="200" spans="1:11">
      <c r="A200" s="186" t="s">
        <v>298</v>
      </c>
      <c r="B200" s="193"/>
      <c r="C200" s="15" t="s">
        <v>35</v>
      </c>
      <c r="D200" s="15">
        <v>283732</v>
      </c>
      <c r="E200" s="15">
        <v>110679</v>
      </c>
      <c r="F200" s="15">
        <v>1799923</v>
      </c>
      <c r="G200" s="15" t="s">
        <v>35</v>
      </c>
      <c r="H200" s="15" t="s">
        <v>35</v>
      </c>
      <c r="I200" s="15" t="s">
        <v>35</v>
      </c>
      <c r="J200" s="15" t="s">
        <v>35</v>
      </c>
      <c r="K200" s="2"/>
    </row>
    <row r="201" spans="1:11">
      <c r="A201" s="186" t="s">
        <v>346</v>
      </c>
      <c r="B201" s="193"/>
      <c r="C201" s="15" t="s">
        <v>35</v>
      </c>
      <c r="D201" s="15" t="s">
        <v>35</v>
      </c>
      <c r="E201" s="15">
        <v>57800</v>
      </c>
      <c r="F201" s="15">
        <v>236573</v>
      </c>
      <c r="G201" s="15" t="s">
        <v>35</v>
      </c>
      <c r="H201" s="15" t="s">
        <v>35</v>
      </c>
      <c r="I201" s="15" t="s">
        <v>35</v>
      </c>
      <c r="J201" s="15" t="s">
        <v>35</v>
      </c>
      <c r="K201" s="2"/>
    </row>
    <row r="202" spans="1:11">
      <c r="A202" s="186" t="s">
        <v>299</v>
      </c>
      <c r="B202" s="193"/>
      <c r="C202" s="15" t="s">
        <v>35</v>
      </c>
      <c r="D202" s="15">
        <v>276165</v>
      </c>
      <c r="E202" s="15">
        <v>128032</v>
      </c>
      <c r="F202" s="15">
        <v>1895595</v>
      </c>
      <c r="G202" s="15" t="s">
        <v>35</v>
      </c>
      <c r="H202" s="15" t="s">
        <v>35</v>
      </c>
      <c r="I202" s="15" t="s">
        <v>35</v>
      </c>
      <c r="J202" s="15" t="s">
        <v>35</v>
      </c>
      <c r="K202" s="2"/>
    </row>
    <row r="203" spans="1:11">
      <c r="A203" s="186" t="s">
        <v>452</v>
      </c>
      <c r="B203" s="193"/>
      <c r="C203" s="15" t="s">
        <v>35</v>
      </c>
      <c r="D203" s="15">
        <v>46565</v>
      </c>
      <c r="E203" s="15" t="s">
        <v>35</v>
      </c>
      <c r="F203" s="15">
        <v>20671</v>
      </c>
      <c r="G203" s="15" t="s">
        <v>35</v>
      </c>
      <c r="H203" s="15" t="s">
        <v>35</v>
      </c>
      <c r="I203" s="15" t="s">
        <v>35</v>
      </c>
      <c r="J203" s="15" t="s">
        <v>35</v>
      </c>
      <c r="K203" s="2"/>
    </row>
    <row r="204" spans="1:11">
      <c r="A204" s="186" t="s">
        <v>289</v>
      </c>
      <c r="B204" s="193"/>
      <c r="C204" s="15" t="s">
        <v>35</v>
      </c>
      <c r="D204" s="15">
        <v>308003</v>
      </c>
      <c r="E204" s="15">
        <v>151598</v>
      </c>
      <c r="F204" s="15">
        <v>4030611</v>
      </c>
      <c r="G204" s="15" t="s">
        <v>35</v>
      </c>
      <c r="H204" s="15" t="s">
        <v>35</v>
      </c>
      <c r="I204" s="15" t="s">
        <v>35</v>
      </c>
      <c r="J204" s="15" t="s">
        <v>35</v>
      </c>
      <c r="K204" s="2"/>
    </row>
    <row r="205" spans="1:11">
      <c r="A205" s="186" t="s">
        <v>294</v>
      </c>
      <c r="B205" s="193"/>
      <c r="C205" s="15" t="s">
        <v>35</v>
      </c>
      <c r="D205" s="15" t="s">
        <v>35</v>
      </c>
      <c r="E205" s="15" t="s">
        <v>35</v>
      </c>
      <c r="F205" s="15" t="s">
        <v>35</v>
      </c>
      <c r="G205" s="15">
        <v>1755000</v>
      </c>
      <c r="H205" s="15" t="s">
        <v>35</v>
      </c>
      <c r="I205" s="15" t="s">
        <v>35</v>
      </c>
      <c r="J205" s="15" t="s">
        <v>35</v>
      </c>
      <c r="K205" s="2"/>
    </row>
    <row r="206" spans="1:11">
      <c r="A206" s="186" t="s">
        <v>321</v>
      </c>
      <c r="B206" s="193"/>
      <c r="C206" s="15" t="s">
        <v>35</v>
      </c>
      <c r="D206" s="15" t="s">
        <v>35</v>
      </c>
      <c r="E206" s="15" t="s">
        <v>35</v>
      </c>
      <c r="F206" s="15">
        <v>379632</v>
      </c>
      <c r="G206" s="15" t="s">
        <v>35</v>
      </c>
      <c r="H206" s="15" t="s">
        <v>35</v>
      </c>
      <c r="I206" s="15" t="s">
        <v>35</v>
      </c>
      <c r="J206" s="15" t="s">
        <v>35</v>
      </c>
      <c r="K206" s="2"/>
    </row>
    <row r="207" spans="1:11">
      <c r="A207" s="186" t="s">
        <v>331</v>
      </c>
      <c r="B207" s="193"/>
      <c r="C207" s="15" t="s">
        <v>35</v>
      </c>
      <c r="D207" s="15">
        <v>241172</v>
      </c>
      <c r="E207" s="15" t="s">
        <v>35</v>
      </c>
      <c r="F207" s="15">
        <v>605706</v>
      </c>
      <c r="G207" s="15" t="s">
        <v>35</v>
      </c>
      <c r="H207" s="15" t="s">
        <v>35</v>
      </c>
      <c r="I207" s="15" t="s">
        <v>35</v>
      </c>
      <c r="J207" s="15" t="s">
        <v>35</v>
      </c>
      <c r="K207" s="2"/>
    </row>
    <row r="208" spans="1:11">
      <c r="A208" s="186" t="s">
        <v>274</v>
      </c>
      <c r="B208" s="193"/>
      <c r="C208" s="15" t="s">
        <v>35</v>
      </c>
      <c r="D208" s="15">
        <v>330293</v>
      </c>
      <c r="E208" s="15">
        <v>200180</v>
      </c>
      <c r="F208" s="15">
        <v>2181591</v>
      </c>
      <c r="G208" s="15" t="s">
        <v>35</v>
      </c>
      <c r="H208" s="15" t="s">
        <v>35</v>
      </c>
      <c r="I208" s="15" t="s">
        <v>35</v>
      </c>
      <c r="J208" s="15" t="s">
        <v>35</v>
      </c>
      <c r="K208" s="2"/>
    </row>
    <row r="209" spans="1:11">
      <c r="A209" s="186" t="s">
        <v>459</v>
      </c>
      <c r="B209" s="193"/>
      <c r="C209" s="15" t="s">
        <v>35</v>
      </c>
      <c r="D209" s="15" t="s">
        <v>35</v>
      </c>
      <c r="E209" s="15">
        <v>37468</v>
      </c>
      <c r="F209" s="15">
        <v>37920</v>
      </c>
      <c r="G209" s="15" t="s">
        <v>35</v>
      </c>
      <c r="H209" s="15" t="s">
        <v>35</v>
      </c>
      <c r="I209" s="15" t="s">
        <v>35</v>
      </c>
      <c r="J209" s="15" t="s">
        <v>35</v>
      </c>
      <c r="K209" s="2"/>
    </row>
    <row r="210" spans="1:11">
      <c r="A210" s="186" t="s">
        <v>473</v>
      </c>
      <c r="B210" s="193"/>
      <c r="C210" s="15" t="s">
        <v>35</v>
      </c>
      <c r="D210" s="15" t="s">
        <v>35</v>
      </c>
      <c r="E210" s="15" t="s">
        <v>35</v>
      </c>
      <c r="F210" s="15" t="s">
        <v>35</v>
      </c>
      <c r="G210" s="15" t="s">
        <v>35</v>
      </c>
      <c r="H210" s="15" t="s">
        <v>35</v>
      </c>
      <c r="I210" s="15" t="s">
        <v>35</v>
      </c>
      <c r="J210" s="15">
        <v>21465</v>
      </c>
      <c r="K210" s="2"/>
    </row>
    <row r="211" spans="1:11">
      <c r="A211" s="186" t="s">
        <v>372</v>
      </c>
      <c r="B211" s="193"/>
      <c r="C211" s="15" t="s">
        <v>35</v>
      </c>
      <c r="D211" s="15">
        <v>155428</v>
      </c>
      <c r="E211" s="15" t="s">
        <v>35</v>
      </c>
      <c r="F211" s="15" t="s">
        <v>35</v>
      </c>
      <c r="G211" s="15" t="s">
        <v>35</v>
      </c>
      <c r="H211" s="15" t="s">
        <v>35</v>
      </c>
      <c r="I211" s="15" t="s">
        <v>35</v>
      </c>
      <c r="J211" s="15" t="s">
        <v>35</v>
      </c>
      <c r="K211" s="2"/>
    </row>
    <row r="212" spans="1:11">
      <c r="A212" s="186" t="s">
        <v>353</v>
      </c>
      <c r="B212" s="193"/>
      <c r="C212" s="15" t="s">
        <v>35</v>
      </c>
      <c r="D212" s="15">
        <v>59181</v>
      </c>
      <c r="E212" s="15" t="s">
        <v>35</v>
      </c>
      <c r="F212" s="15">
        <v>213866</v>
      </c>
      <c r="G212" s="15" t="s">
        <v>35</v>
      </c>
      <c r="H212" s="15" t="s">
        <v>35</v>
      </c>
      <c r="I212" s="15" t="s">
        <v>35</v>
      </c>
      <c r="J212" s="15" t="s">
        <v>35</v>
      </c>
      <c r="K212" s="2"/>
    </row>
    <row r="213" spans="1:11">
      <c r="A213" s="186" t="s">
        <v>412</v>
      </c>
      <c r="B213" s="193"/>
      <c r="C213" s="15" t="s">
        <v>35</v>
      </c>
      <c r="D213" s="15" t="s">
        <v>35</v>
      </c>
      <c r="E213" s="15">
        <v>139722</v>
      </c>
      <c r="F213" s="15" t="s">
        <v>35</v>
      </c>
      <c r="G213" s="15" t="s">
        <v>35</v>
      </c>
      <c r="H213" s="15" t="s">
        <v>35</v>
      </c>
      <c r="I213" s="15" t="s">
        <v>35</v>
      </c>
      <c r="J213" s="15" t="s">
        <v>35</v>
      </c>
      <c r="K213" s="2"/>
    </row>
    <row r="214" spans="1:11">
      <c r="A214" s="186" t="s">
        <v>361</v>
      </c>
      <c r="B214" s="193"/>
      <c r="C214" s="15" t="s">
        <v>35</v>
      </c>
      <c r="D214" s="15">
        <v>147536</v>
      </c>
      <c r="E214" s="15">
        <v>188026</v>
      </c>
      <c r="F214" s="15">
        <v>173499</v>
      </c>
      <c r="G214" s="15" t="s">
        <v>35</v>
      </c>
      <c r="H214" s="15" t="s">
        <v>35</v>
      </c>
      <c r="I214" s="15" t="s">
        <v>35</v>
      </c>
      <c r="J214" s="15" t="s">
        <v>35</v>
      </c>
      <c r="K214" s="2"/>
    </row>
    <row r="215" spans="1:11">
      <c r="A215" s="186" t="s">
        <v>414</v>
      </c>
      <c r="B215" s="193"/>
      <c r="C215" s="15" t="s">
        <v>35</v>
      </c>
      <c r="D215" s="15">
        <v>70589</v>
      </c>
      <c r="E215" s="15">
        <v>156324</v>
      </c>
      <c r="F215" s="15">
        <v>59262</v>
      </c>
      <c r="G215" s="15" t="s">
        <v>35</v>
      </c>
      <c r="H215" s="15" t="s">
        <v>35</v>
      </c>
      <c r="I215" s="15" t="s">
        <v>35</v>
      </c>
      <c r="J215" s="15" t="s">
        <v>35</v>
      </c>
      <c r="K215" s="2"/>
    </row>
    <row r="216" spans="1:11">
      <c r="A216" s="186" t="s">
        <v>416</v>
      </c>
      <c r="B216" s="193"/>
      <c r="C216" s="15" t="s">
        <v>35</v>
      </c>
      <c r="D216" s="15" t="s">
        <v>35</v>
      </c>
      <c r="E216" s="15" t="s">
        <v>35</v>
      </c>
      <c r="F216" s="15" t="s">
        <v>35</v>
      </c>
      <c r="G216" s="15" t="s">
        <v>35</v>
      </c>
      <c r="H216" s="15" t="s">
        <v>35</v>
      </c>
      <c r="I216" s="15" t="s">
        <v>35</v>
      </c>
      <c r="J216" s="15">
        <v>84879</v>
      </c>
      <c r="K216" s="2"/>
    </row>
    <row r="217" spans="1:11">
      <c r="A217" s="189" t="s">
        <v>243</v>
      </c>
      <c r="B217" s="194"/>
      <c r="C217" s="14">
        <v>823365.6</v>
      </c>
      <c r="D217" s="14">
        <v>16589888.950000001</v>
      </c>
      <c r="E217" s="14">
        <v>12968350</v>
      </c>
      <c r="F217" s="14">
        <v>95578467</v>
      </c>
      <c r="G217" s="14">
        <v>13413825</v>
      </c>
      <c r="H217" s="14">
        <v>892747.2</v>
      </c>
      <c r="I217" s="14">
        <v>1363196</v>
      </c>
      <c r="J217" s="14">
        <v>1860851</v>
      </c>
      <c r="K217" s="2"/>
    </row>
    <row r="218" spans="1:11">
      <c r="A218" s="12"/>
      <c r="B218" s="192"/>
      <c r="C218" s="192"/>
      <c r="D218" s="192"/>
      <c r="E218" s="192"/>
      <c r="F218" s="192"/>
      <c r="G218" s="192"/>
      <c r="H218" s="192"/>
      <c r="I218" s="192"/>
      <c r="J218" s="192"/>
      <c r="K218" s="2"/>
    </row>
    <row r="219" spans="1:11">
      <c r="A219" s="13" t="s">
        <v>244</v>
      </c>
      <c r="B219" s="192"/>
      <c r="C219" s="192"/>
      <c r="D219" s="192"/>
      <c r="E219" s="192"/>
      <c r="F219" s="192"/>
      <c r="G219" s="192"/>
      <c r="H219" s="192"/>
      <c r="I219" s="192"/>
      <c r="J219" s="192"/>
      <c r="K219" s="2"/>
    </row>
    <row r="220" spans="1:11">
      <c r="A220" s="13" t="s">
        <v>479</v>
      </c>
      <c r="B220" s="12"/>
      <c r="C220" s="12"/>
      <c r="D220" s="12"/>
      <c r="E220" s="12"/>
      <c r="F220" s="12"/>
      <c r="G220" s="12"/>
      <c r="H220" s="12"/>
      <c r="I220" s="12"/>
      <c r="J220" s="12"/>
    </row>
    <row r="223" spans="1:11">
      <c r="A223" s="195" t="s">
        <v>1149</v>
      </c>
      <c r="B223" s="195"/>
      <c r="C223" s="196">
        <f>SUM(C217:J217)</f>
        <v>143490690.75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7"/>
  <sheetViews>
    <sheetView rightToLeft="1" workbookViewId="0">
      <pane xSplit="1" ySplit="3" topLeftCell="B4" activePane="bottomRight" state="frozen"/>
      <selection pane="topRight" activeCell="B1" sqref="B1"/>
      <selection pane="bottomLeft" activeCell="A2" sqref="A2"/>
      <selection pane="bottomRight" activeCell="B43" sqref="B43"/>
    </sheetView>
  </sheetViews>
  <sheetFormatPr defaultRowHeight="14.25"/>
  <cols>
    <col min="1" max="1" width="35.75" bestFit="1" customWidth="1"/>
    <col min="2" max="2" width="17.75" customWidth="1"/>
    <col min="3" max="3" width="23.75" bestFit="1" customWidth="1"/>
    <col min="4" max="4" width="15.25" bestFit="1" customWidth="1"/>
    <col min="5" max="5" width="25.875" bestFit="1" customWidth="1"/>
  </cols>
  <sheetData>
    <row r="1" spans="1:5">
      <c r="A1" s="236" t="s">
        <v>489</v>
      </c>
      <c r="B1" s="236"/>
    </row>
    <row r="2" spans="1:5">
      <c r="A2" s="236"/>
      <c r="B2" s="236"/>
    </row>
    <row r="3" spans="1:5">
      <c r="A3" t="s">
        <v>23</v>
      </c>
      <c r="B3" t="s">
        <v>246</v>
      </c>
    </row>
    <row r="4" spans="1:5">
      <c r="A4" t="s">
        <v>214</v>
      </c>
      <c r="B4" s="2">
        <v>3800</v>
      </c>
    </row>
    <row r="5" spans="1:5">
      <c r="A5" t="s">
        <v>121</v>
      </c>
      <c r="B5" s="2">
        <v>10832.390459999999</v>
      </c>
    </row>
    <row r="6" spans="1:5">
      <c r="A6" t="s">
        <v>120</v>
      </c>
      <c r="B6" s="2">
        <v>19.61553</v>
      </c>
    </row>
    <row r="7" spans="1:5">
      <c r="A7" t="s">
        <v>119</v>
      </c>
      <c r="B7" s="2">
        <v>6606.4263300000002</v>
      </c>
    </row>
    <row r="8" spans="1:5">
      <c r="A8" t="s">
        <v>108</v>
      </c>
      <c r="B8" s="2">
        <v>499.97609999999997</v>
      </c>
    </row>
    <row r="9" spans="1:5">
      <c r="B9" s="2">
        <f>SUM(B4:B8)</f>
        <v>21758.40842</v>
      </c>
    </row>
    <row r="12" spans="1:5" ht="15" thickBot="1"/>
    <row r="13" spans="1:5" ht="15" thickBot="1">
      <c r="A13" s="184" t="s">
        <v>480</v>
      </c>
      <c r="B13" s="185" t="s">
        <v>23</v>
      </c>
      <c r="C13" s="11" t="s">
        <v>119</v>
      </c>
      <c r="D13" s="11" t="s">
        <v>120</v>
      </c>
      <c r="E13" s="11" t="s">
        <v>121</v>
      </c>
    </row>
    <row r="14" spans="1:5">
      <c r="A14" s="186" t="s">
        <v>1150</v>
      </c>
      <c r="B14" s="187"/>
      <c r="C14" s="15">
        <v>252601.49</v>
      </c>
      <c r="D14" s="15" t="s">
        <v>35</v>
      </c>
      <c r="E14" s="15">
        <v>3391336.1399999978</v>
      </c>
    </row>
    <row r="15" spans="1:5">
      <c r="A15" s="186" t="s">
        <v>1151</v>
      </c>
      <c r="B15" s="187"/>
      <c r="C15" s="15">
        <v>242631.65</v>
      </c>
      <c r="D15" s="15" t="s">
        <v>35</v>
      </c>
      <c r="E15" s="15" t="s">
        <v>35</v>
      </c>
    </row>
    <row r="16" spans="1:5">
      <c r="A16" s="186" t="s">
        <v>1152</v>
      </c>
      <c r="B16" s="187"/>
      <c r="C16" s="15">
        <v>472986.87999999995</v>
      </c>
      <c r="D16" s="15" t="s">
        <v>35</v>
      </c>
      <c r="E16" s="15">
        <v>264333.91999999993</v>
      </c>
    </row>
    <row r="17" spans="1:5">
      <c r="A17" s="186" t="s">
        <v>1153</v>
      </c>
      <c r="B17" s="187"/>
      <c r="C17" s="15">
        <v>1345659.91</v>
      </c>
      <c r="D17" s="15" t="s">
        <v>35</v>
      </c>
      <c r="E17" s="15">
        <v>2352104.1199999996</v>
      </c>
    </row>
    <row r="18" spans="1:5">
      <c r="A18" s="186" t="s">
        <v>1154</v>
      </c>
      <c r="B18" s="187"/>
      <c r="C18" s="15" t="s">
        <v>35</v>
      </c>
      <c r="D18" s="15" t="s">
        <v>35</v>
      </c>
      <c r="E18" s="15">
        <v>1941916.9399999995</v>
      </c>
    </row>
    <row r="19" spans="1:5">
      <c r="A19" s="186" t="s">
        <v>1155</v>
      </c>
      <c r="B19" s="187"/>
      <c r="C19" s="15">
        <v>417549.05999999994</v>
      </c>
      <c r="D19" s="15" t="s">
        <v>35</v>
      </c>
      <c r="E19" s="15">
        <v>2662222.1400000011</v>
      </c>
    </row>
    <row r="20" spans="1:5">
      <c r="A20" s="186" t="s">
        <v>1156</v>
      </c>
      <c r="B20" s="187"/>
      <c r="C20" s="15">
        <v>369819.51</v>
      </c>
      <c r="D20" s="15" t="s">
        <v>35</v>
      </c>
      <c r="E20" s="15" t="s">
        <v>35</v>
      </c>
    </row>
    <row r="21" spans="1:5">
      <c r="A21" s="186" t="s">
        <v>1157</v>
      </c>
      <c r="B21" s="187"/>
      <c r="C21" s="15" t="s">
        <v>35</v>
      </c>
      <c r="D21" s="15">
        <v>7930.5399999999991</v>
      </c>
      <c r="E21" s="15" t="s">
        <v>35</v>
      </c>
    </row>
    <row r="22" spans="1:5">
      <c r="A22" s="189" t="s">
        <v>243</v>
      </c>
      <c r="B22" s="190"/>
      <c r="C22" s="14">
        <v>3101248.5000000009</v>
      </c>
      <c r="D22" s="14">
        <v>7930.5399999999991</v>
      </c>
      <c r="E22" s="14">
        <v>10611913.260000002</v>
      </c>
    </row>
    <row r="23" spans="1:5">
      <c r="A23" s="12"/>
      <c r="B23" s="12"/>
      <c r="C23" s="192"/>
      <c r="D23" s="192"/>
      <c r="E23" s="192"/>
    </row>
    <row r="24" spans="1:5">
      <c r="A24" s="13" t="s">
        <v>244</v>
      </c>
      <c r="B24" s="12"/>
      <c r="C24" s="192"/>
      <c r="D24" s="192"/>
      <c r="E24" s="192"/>
    </row>
    <row r="25" spans="1:5">
      <c r="A25" s="13" t="s">
        <v>1158</v>
      </c>
      <c r="B25" s="12"/>
      <c r="C25" s="192"/>
      <c r="D25" s="192"/>
      <c r="E25" s="192"/>
    </row>
    <row r="26" spans="1:5">
      <c r="C26" s="2"/>
      <c r="D26" s="2"/>
      <c r="E26" s="2"/>
    </row>
    <row r="27" spans="1:5">
      <c r="C27" s="2"/>
      <c r="D27" s="2"/>
      <c r="E27" s="2"/>
    </row>
  </sheetData>
  <mergeCells count="1">
    <mergeCell ref="A1:B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9" orientation="landscape" r:id="rId1"/>
  <tableParts count="1">
    <tablePart r:id="rId2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4"/>
  <sheetViews>
    <sheetView rightToLeft="1" workbookViewId="0">
      <pane xSplit="1" ySplit="3" topLeftCell="B4" activePane="bottomRight" state="frozen"/>
      <selection pane="topRight" activeCell="C1" sqref="C1"/>
      <selection pane="bottomLeft" activeCell="A2" sqref="A2"/>
      <selection pane="bottomRight" activeCell="D23" sqref="D23"/>
    </sheetView>
  </sheetViews>
  <sheetFormatPr defaultRowHeight="14.25"/>
  <cols>
    <col min="1" max="1" width="35.25" bestFit="1" customWidth="1"/>
    <col min="2" max="2" width="18" bestFit="1" customWidth="1"/>
    <col min="3" max="3" width="16.125" bestFit="1" customWidth="1"/>
    <col min="4" max="4" width="14.625" bestFit="1" customWidth="1"/>
    <col min="5" max="5" width="23.75" bestFit="1" customWidth="1"/>
    <col min="6" max="6" width="15.625" bestFit="1" customWidth="1"/>
  </cols>
  <sheetData>
    <row r="1" spans="1:6">
      <c r="A1" s="236" t="s">
        <v>490</v>
      </c>
      <c r="B1" s="236"/>
    </row>
    <row r="2" spans="1:6">
      <c r="A2" s="236"/>
      <c r="B2" s="236"/>
    </row>
    <row r="3" spans="1:6">
      <c r="A3" t="s">
        <v>23</v>
      </c>
      <c r="B3" t="s">
        <v>246</v>
      </c>
    </row>
    <row r="4" spans="1:6">
      <c r="A4" t="s">
        <v>221</v>
      </c>
      <c r="B4" s="2">
        <v>846</v>
      </c>
    </row>
    <row r="5" spans="1:6">
      <c r="A5" t="s">
        <v>183</v>
      </c>
      <c r="B5" s="2">
        <v>2466.4504999999999</v>
      </c>
    </row>
    <row r="6" spans="1:6">
      <c r="A6" t="s">
        <v>145</v>
      </c>
      <c r="B6" s="2">
        <v>28</v>
      </c>
    </row>
    <row r="7" spans="1:6">
      <c r="A7" t="s">
        <v>123</v>
      </c>
      <c r="B7" s="2">
        <v>1049.7218400000002</v>
      </c>
    </row>
    <row r="8" spans="1:6">
      <c r="A8" t="s">
        <v>90</v>
      </c>
      <c r="B8" s="2">
        <v>10000</v>
      </c>
    </row>
    <row r="9" spans="1:6">
      <c r="B9" s="2">
        <f>SUM(B4:B8)</f>
        <v>14390.172340000001</v>
      </c>
    </row>
    <row r="11" spans="1:6" ht="15" thickBot="1"/>
    <row r="12" spans="1:6" ht="15" thickBot="1">
      <c r="A12" s="184" t="s">
        <v>480</v>
      </c>
      <c r="B12" s="185" t="s">
        <v>23</v>
      </c>
      <c r="C12" s="11" t="s">
        <v>145</v>
      </c>
      <c r="D12" s="11" t="s">
        <v>90</v>
      </c>
      <c r="E12" s="11" t="s">
        <v>183</v>
      </c>
      <c r="F12" s="11" t="s">
        <v>123</v>
      </c>
    </row>
    <row r="13" spans="1:6">
      <c r="A13" s="186" t="s">
        <v>1159</v>
      </c>
      <c r="B13" s="193"/>
      <c r="C13" s="15" t="s">
        <v>35</v>
      </c>
      <c r="D13" s="15">
        <v>2000000</v>
      </c>
      <c r="E13" s="15" t="s">
        <v>35</v>
      </c>
      <c r="F13" s="15" t="s">
        <v>35</v>
      </c>
    </row>
    <row r="14" spans="1:6">
      <c r="A14" s="186" t="s">
        <v>376</v>
      </c>
      <c r="B14" s="193"/>
      <c r="C14" s="15" t="s">
        <v>35</v>
      </c>
      <c r="D14" s="15" t="s">
        <v>35</v>
      </c>
      <c r="E14" s="15">
        <v>80146</v>
      </c>
      <c r="F14" s="15" t="s">
        <v>35</v>
      </c>
    </row>
    <row r="15" spans="1:6">
      <c r="A15" s="186" t="s">
        <v>1160</v>
      </c>
      <c r="B15" s="193"/>
      <c r="C15" s="15" t="s">
        <v>35</v>
      </c>
      <c r="D15" s="15" t="s">
        <v>35</v>
      </c>
      <c r="E15" s="15" t="s">
        <v>35</v>
      </c>
      <c r="F15" s="15">
        <v>1046000</v>
      </c>
    </row>
    <row r="16" spans="1:6">
      <c r="A16" s="186" t="s">
        <v>1161</v>
      </c>
      <c r="B16" s="193"/>
      <c r="C16" s="15" t="s">
        <v>35</v>
      </c>
      <c r="D16" s="15">
        <v>1328000</v>
      </c>
      <c r="E16" s="15" t="s">
        <v>35</v>
      </c>
      <c r="F16" s="15" t="s">
        <v>35</v>
      </c>
    </row>
    <row r="17" spans="1:6">
      <c r="A17" s="186" t="s">
        <v>335</v>
      </c>
      <c r="B17" s="193"/>
      <c r="C17" s="15" t="s">
        <v>35</v>
      </c>
      <c r="D17" s="15">
        <v>209314</v>
      </c>
      <c r="E17" s="15" t="s">
        <v>35</v>
      </c>
      <c r="F17" s="15" t="s">
        <v>35</v>
      </c>
    </row>
    <row r="18" spans="1:6">
      <c r="A18" s="186" t="s">
        <v>1162</v>
      </c>
      <c r="B18" s="193"/>
      <c r="C18" s="15" t="s">
        <v>35</v>
      </c>
      <c r="D18" s="15">
        <v>1456480</v>
      </c>
      <c r="E18" s="15" t="s">
        <v>35</v>
      </c>
      <c r="F18" s="15" t="s">
        <v>35</v>
      </c>
    </row>
    <row r="19" spans="1:6">
      <c r="A19" s="186" t="s">
        <v>352</v>
      </c>
      <c r="B19" s="193"/>
      <c r="C19" s="15" t="s">
        <v>35</v>
      </c>
      <c r="D19" s="15" t="s">
        <v>35</v>
      </c>
      <c r="E19" s="15">
        <v>339593</v>
      </c>
      <c r="F19" s="15" t="s">
        <v>35</v>
      </c>
    </row>
    <row r="20" spans="1:6">
      <c r="A20" s="186" t="s">
        <v>336</v>
      </c>
      <c r="B20" s="193"/>
      <c r="C20" s="15" t="s">
        <v>35</v>
      </c>
      <c r="D20" s="15" t="s">
        <v>35</v>
      </c>
      <c r="E20" s="15">
        <v>256570</v>
      </c>
      <c r="F20" s="15" t="s">
        <v>35</v>
      </c>
    </row>
    <row r="21" spans="1:6">
      <c r="A21" s="186" t="s">
        <v>370</v>
      </c>
      <c r="B21" s="193"/>
      <c r="C21" s="15" t="s">
        <v>35</v>
      </c>
      <c r="D21" s="15">
        <v>1066205</v>
      </c>
      <c r="E21" s="15" t="s">
        <v>35</v>
      </c>
      <c r="F21" s="15" t="s">
        <v>35</v>
      </c>
    </row>
    <row r="22" spans="1:6">
      <c r="A22" s="186" t="s">
        <v>345</v>
      </c>
      <c r="B22" s="193"/>
      <c r="C22" s="15" t="s">
        <v>35</v>
      </c>
      <c r="D22" s="15" t="s">
        <v>35</v>
      </c>
      <c r="E22" s="15">
        <v>375144</v>
      </c>
      <c r="F22" s="15" t="s">
        <v>35</v>
      </c>
    </row>
    <row r="23" spans="1:6">
      <c r="A23" s="186" t="s">
        <v>324</v>
      </c>
      <c r="B23" s="193"/>
      <c r="C23" s="15" t="s">
        <v>35</v>
      </c>
      <c r="D23" s="15" t="s">
        <v>35</v>
      </c>
      <c r="E23" s="15">
        <v>370727</v>
      </c>
      <c r="F23" s="15" t="s">
        <v>35</v>
      </c>
    </row>
    <row r="24" spans="1:6">
      <c r="A24" s="186" t="s">
        <v>1163</v>
      </c>
      <c r="B24" s="193"/>
      <c r="C24" s="15" t="s">
        <v>35</v>
      </c>
      <c r="D24" s="15">
        <v>1940000</v>
      </c>
      <c r="E24" s="15" t="s">
        <v>35</v>
      </c>
      <c r="F24" s="15" t="s">
        <v>35</v>
      </c>
    </row>
    <row r="25" spans="1:6">
      <c r="A25" s="186" t="s">
        <v>274</v>
      </c>
      <c r="B25" s="193"/>
      <c r="C25" s="15" t="s">
        <v>35</v>
      </c>
      <c r="D25" s="15" t="s">
        <v>35</v>
      </c>
      <c r="E25" s="15">
        <v>271366.5</v>
      </c>
      <c r="F25" s="15" t="s">
        <v>35</v>
      </c>
    </row>
    <row r="26" spans="1:6">
      <c r="A26" s="186" t="s">
        <v>435</v>
      </c>
      <c r="B26" s="193"/>
      <c r="C26" s="15" t="s">
        <v>35</v>
      </c>
      <c r="D26" s="15" t="s">
        <v>35</v>
      </c>
      <c r="E26" s="15">
        <v>508833</v>
      </c>
      <c r="F26" s="15" t="s">
        <v>35</v>
      </c>
    </row>
    <row r="27" spans="1:6">
      <c r="A27" s="186" t="s">
        <v>391</v>
      </c>
      <c r="B27" s="193"/>
      <c r="C27" s="15" t="s">
        <v>35</v>
      </c>
      <c r="D27" s="15" t="s">
        <v>35</v>
      </c>
      <c r="E27" s="15">
        <v>152791</v>
      </c>
      <c r="F27" s="15" t="s">
        <v>35</v>
      </c>
    </row>
    <row r="28" spans="1:6">
      <c r="A28" s="186" t="s">
        <v>816</v>
      </c>
      <c r="B28" s="193"/>
      <c r="C28" s="15" t="s">
        <v>35</v>
      </c>
      <c r="D28" s="15" t="s">
        <v>35</v>
      </c>
      <c r="E28" s="15">
        <v>111280</v>
      </c>
      <c r="F28" s="15" t="s">
        <v>35</v>
      </c>
    </row>
    <row r="29" spans="1:6">
      <c r="A29" s="186" t="s">
        <v>1164</v>
      </c>
      <c r="B29" s="193"/>
      <c r="C29" s="15">
        <v>28000</v>
      </c>
      <c r="D29" s="15" t="s">
        <v>35</v>
      </c>
      <c r="E29" s="15" t="s">
        <v>35</v>
      </c>
      <c r="F29" s="15" t="s">
        <v>35</v>
      </c>
    </row>
    <row r="30" spans="1:6">
      <c r="A30" s="186" t="s">
        <v>478</v>
      </c>
      <c r="B30" s="193"/>
      <c r="C30" s="15" t="s">
        <v>35</v>
      </c>
      <c r="D30" s="15" t="s">
        <v>35</v>
      </c>
      <c r="E30" s="15" t="s">
        <v>35</v>
      </c>
      <c r="F30" s="15">
        <v>3721.84</v>
      </c>
    </row>
    <row r="31" spans="1:6">
      <c r="A31" s="189" t="s">
        <v>243</v>
      </c>
      <c r="B31" s="194"/>
      <c r="C31" s="14">
        <v>28000</v>
      </c>
      <c r="D31" s="14">
        <v>7999999</v>
      </c>
      <c r="E31" s="14">
        <v>2466450.5</v>
      </c>
      <c r="F31" s="14">
        <v>1049721.8399999999</v>
      </c>
    </row>
    <row r="32" spans="1:6">
      <c r="A32" s="12"/>
      <c r="B32" s="192"/>
      <c r="C32" s="192"/>
      <c r="D32" s="192"/>
      <c r="E32" s="192"/>
      <c r="F32" s="192"/>
    </row>
    <row r="33" spans="1:6">
      <c r="A33" s="13" t="s">
        <v>244</v>
      </c>
      <c r="B33" s="192"/>
      <c r="C33" s="192"/>
      <c r="D33" s="192"/>
      <c r="E33" s="192"/>
      <c r="F33" s="192"/>
    </row>
    <row r="34" spans="1:6">
      <c r="A34" s="13" t="s">
        <v>1165</v>
      </c>
      <c r="B34" s="12"/>
      <c r="C34" s="12"/>
      <c r="D34" s="12"/>
      <c r="E34" s="12"/>
      <c r="F34" s="12"/>
    </row>
  </sheetData>
  <mergeCells count="1">
    <mergeCell ref="A1:B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orientation="landscape" r:id="rId1"/>
  <tableParts count="1">
    <tablePart r:id="rId2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5"/>
  <sheetViews>
    <sheetView rightToLeft="1" workbookViewId="0">
      <selection activeCell="E27" sqref="E27"/>
    </sheetView>
  </sheetViews>
  <sheetFormatPr defaultRowHeight="14.25"/>
  <cols>
    <col min="1" max="1" width="52" bestFit="1" customWidth="1"/>
    <col min="2" max="2" width="18" hidden="1" customWidth="1"/>
    <col min="3" max="3" width="23.625" hidden="1" customWidth="1"/>
    <col min="4" max="4" width="47.125" bestFit="1" customWidth="1"/>
    <col min="5" max="5" width="24" bestFit="1" customWidth="1"/>
    <col min="6" max="6" width="27.25" bestFit="1" customWidth="1"/>
    <col min="7" max="7" width="20" bestFit="1" customWidth="1"/>
    <col min="8" max="8" width="21.75" bestFit="1" customWidth="1"/>
  </cols>
  <sheetData>
    <row r="1" spans="1:9">
      <c r="A1" s="234" t="s">
        <v>491</v>
      </c>
      <c r="B1" s="234"/>
      <c r="C1" s="234"/>
      <c r="D1" s="234"/>
    </row>
    <row r="2" spans="1:9">
      <c r="A2" s="234"/>
      <c r="B2" s="234"/>
      <c r="C2" s="234"/>
      <c r="D2" s="234"/>
    </row>
    <row r="3" spans="1:9">
      <c r="A3" t="s">
        <v>23</v>
      </c>
      <c r="B3" t="s">
        <v>24</v>
      </c>
      <c r="C3" t="s">
        <v>25</v>
      </c>
      <c r="D3" t="s">
        <v>246</v>
      </c>
    </row>
    <row r="4" spans="1:9">
      <c r="A4" t="s">
        <v>150</v>
      </c>
      <c r="B4" t="s">
        <v>31</v>
      </c>
      <c r="C4" t="s">
        <v>32</v>
      </c>
      <c r="D4" s="2">
        <v>1560</v>
      </c>
      <c r="E4" s="2"/>
    </row>
    <row r="5" spans="1:9">
      <c r="A5" t="s">
        <v>128</v>
      </c>
      <c r="B5" t="s">
        <v>31</v>
      </c>
      <c r="C5" t="s">
        <v>32</v>
      </c>
      <c r="D5" s="2">
        <v>2033.75576</v>
      </c>
      <c r="E5" s="2"/>
    </row>
    <row r="6" spans="1:9">
      <c r="A6" t="s">
        <v>114</v>
      </c>
      <c r="B6" t="s">
        <v>31</v>
      </c>
      <c r="C6" t="s">
        <v>32</v>
      </c>
      <c r="D6" s="2">
        <v>8295.2527300000002</v>
      </c>
      <c r="E6" s="2"/>
    </row>
    <row r="7" spans="1:9">
      <c r="A7" t="s">
        <v>113</v>
      </c>
      <c r="B7" t="s">
        <v>31</v>
      </c>
      <c r="C7" t="s">
        <v>32</v>
      </c>
      <c r="D7" s="2">
        <v>435.08</v>
      </c>
      <c r="E7" s="2"/>
    </row>
    <row r="8" spans="1:9">
      <c r="A8" t="s">
        <v>112</v>
      </c>
      <c r="B8" t="s">
        <v>72</v>
      </c>
      <c r="C8" t="s">
        <v>73</v>
      </c>
      <c r="D8" s="2">
        <v>1158.6579999999999</v>
      </c>
      <c r="E8" s="2"/>
    </row>
    <row r="9" spans="1:9">
      <c r="A9" t="s">
        <v>105</v>
      </c>
      <c r="B9" t="s">
        <v>31</v>
      </c>
      <c r="C9" t="s">
        <v>32</v>
      </c>
      <c r="D9" s="2">
        <v>674</v>
      </c>
      <c r="E9" s="2"/>
    </row>
    <row r="10" spans="1:9">
      <c r="D10" s="2"/>
      <c r="E10" s="2"/>
    </row>
    <row r="11" spans="1:9" ht="15" thickBot="1">
      <c r="D11" s="9">
        <f>SUM(D4:D10)</f>
        <v>14156.74649</v>
      </c>
      <c r="E11" s="2"/>
    </row>
    <row r="12" spans="1:9" ht="15" thickTop="1">
      <c r="D12" s="2"/>
      <c r="E12" s="2"/>
    </row>
    <row r="13" spans="1:9" ht="15" thickBot="1"/>
    <row r="14" spans="1:9" ht="15" thickBot="1">
      <c r="A14" s="184" t="s">
        <v>480</v>
      </c>
      <c r="B14" s="185" t="s">
        <v>23</v>
      </c>
      <c r="C14" s="11" t="s">
        <v>128</v>
      </c>
      <c r="D14" s="11" t="s">
        <v>150</v>
      </c>
      <c r="E14" s="11" t="s">
        <v>105</v>
      </c>
      <c r="F14" s="11" t="s">
        <v>112</v>
      </c>
      <c r="G14" s="11" t="s">
        <v>113</v>
      </c>
      <c r="H14" s="11" t="s">
        <v>114</v>
      </c>
    </row>
    <row r="15" spans="1:9">
      <c r="A15" s="186" t="s">
        <v>1176</v>
      </c>
      <c r="B15" s="187"/>
      <c r="C15" s="11" t="s">
        <v>35</v>
      </c>
      <c r="D15" s="15" t="s">
        <v>35</v>
      </c>
      <c r="E15" s="15" t="s">
        <v>35</v>
      </c>
      <c r="F15" s="15" t="s">
        <v>35</v>
      </c>
      <c r="G15" s="15" t="s">
        <v>35</v>
      </c>
      <c r="H15" s="15">
        <v>981875</v>
      </c>
      <c r="I15" s="2"/>
    </row>
    <row r="16" spans="1:9">
      <c r="A16" s="186" t="s">
        <v>1175</v>
      </c>
      <c r="B16" s="187"/>
      <c r="C16" s="188">
        <v>122000</v>
      </c>
      <c r="D16" s="15" t="s">
        <v>35</v>
      </c>
      <c r="E16" s="15">
        <v>674000</v>
      </c>
      <c r="F16" s="15" t="s">
        <v>35</v>
      </c>
      <c r="G16" s="15" t="s">
        <v>35</v>
      </c>
      <c r="H16" s="15" t="s">
        <v>35</v>
      </c>
      <c r="I16" s="2"/>
    </row>
    <row r="17" spans="1:9">
      <c r="A17" s="186" t="s">
        <v>1174</v>
      </c>
      <c r="B17" s="187"/>
      <c r="C17" s="11" t="s">
        <v>35</v>
      </c>
      <c r="D17" s="15" t="s">
        <v>35</v>
      </c>
      <c r="E17" s="15" t="s">
        <v>35</v>
      </c>
      <c r="F17" s="15" t="s">
        <v>35</v>
      </c>
      <c r="G17" s="15" t="s">
        <v>35</v>
      </c>
      <c r="H17" s="15">
        <v>132000</v>
      </c>
      <c r="I17" s="2"/>
    </row>
    <row r="18" spans="1:9">
      <c r="A18" s="186" t="s">
        <v>1173</v>
      </c>
      <c r="B18" s="187"/>
      <c r="C18" s="11" t="s">
        <v>35</v>
      </c>
      <c r="D18" s="15" t="s">
        <v>35</v>
      </c>
      <c r="E18" s="15" t="s">
        <v>35</v>
      </c>
      <c r="F18" s="15" t="s">
        <v>35</v>
      </c>
      <c r="G18" s="15" t="s">
        <v>35</v>
      </c>
      <c r="H18" s="15">
        <v>1199750</v>
      </c>
      <c r="I18" s="2"/>
    </row>
    <row r="19" spans="1:9">
      <c r="A19" s="186" t="s">
        <v>1172</v>
      </c>
      <c r="B19" s="187"/>
      <c r="C19" s="11" t="s">
        <v>35</v>
      </c>
      <c r="D19" s="15" t="s">
        <v>35</v>
      </c>
      <c r="E19" s="15" t="s">
        <v>35</v>
      </c>
      <c r="F19" s="15" t="s">
        <v>35</v>
      </c>
      <c r="G19" s="15" t="s">
        <v>35</v>
      </c>
      <c r="H19" s="15">
        <v>441430</v>
      </c>
      <c r="I19" s="2"/>
    </row>
    <row r="20" spans="1:9">
      <c r="A20" s="186" t="s">
        <v>304</v>
      </c>
      <c r="B20" s="187"/>
      <c r="C20" s="11" t="s">
        <v>35</v>
      </c>
      <c r="D20" s="15" t="s">
        <v>35</v>
      </c>
      <c r="E20" s="15" t="s">
        <v>35</v>
      </c>
      <c r="F20" s="15" t="s">
        <v>35</v>
      </c>
      <c r="G20" s="15" t="s">
        <v>35</v>
      </c>
      <c r="H20" s="15">
        <v>400200</v>
      </c>
      <c r="I20" s="2"/>
    </row>
    <row r="21" spans="1:9">
      <c r="A21" s="186" t="s">
        <v>1171</v>
      </c>
      <c r="B21" s="187"/>
      <c r="C21" s="11" t="s">
        <v>35</v>
      </c>
      <c r="D21" s="15" t="s">
        <v>35</v>
      </c>
      <c r="E21" s="15" t="s">
        <v>35</v>
      </c>
      <c r="F21" s="15" t="s">
        <v>35</v>
      </c>
      <c r="G21" s="15" t="s">
        <v>35</v>
      </c>
      <c r="H21" s="15">
        <v>1116650</v>
      </c>
      <c r="I21" s="2"/>
    </row>
    <row r="22" spans="1:9">
      <c r="A22" s="186" t="s">
        <v>1170</v>
      </c>
      <c r="B22" s="187"/>
      <c r="C22" s="11" t="s">
        <v>35</v>
      </c>
      <c r="D22" s="15" t="s">
        <v>35</v>
      </c>
      <c r="E22" s="15" t="s">
        <v>35</v>
      </c>
      <c r="F22" s="15" t="s">
        <v>35</v>
      </c>
      <c r="G22" s="15" t="s">
        <v>35</v>
      </c>
      <c r="H22" s="15">
        <v>1200000</v>
      </c>
      <c r="I22" s="2"/>
    </row>
    <row r="23" spans="1:9">
      <c r="A23" s="186" t="s">
        <v>1096</v>
      </c>
      <c r="B23" s="187"/>
      <c r="C23" s="188">
        <v>1911755.7599999998</v>
      </c>
      <c r="D23" s="15" t="s">
        <v>35</v>
      </c>
      <c r="E23" s="15" t="s">
        <v>35</v>
      </c>
      <c r="F23" s="15" t="s">
        <v>35</v>
      </c>
      <c r="G23" s="15" t="s">
        <v>35</v>
      </c>
      <c r="H23" s="15" t="s">
        <v>35</v>
      </c>
      <c r="I23" s="2"/>
    </row>
    <row r="24" spans="1:9">
      <c r="A24" s="186" t="s">
        <v>892</v>
      </c>
      <c r="B24" s="187"/>
      <c r="C24" s="11" t="s">
        <v>35</v>
      </c>
      <c r="D24" s="15" t="s">
        <v>35</v>
      </c>
      <c r="E24" s="15" t="s">
        <v>35</v>
      </c>
      <c r="F24" s="15" t="s">
        <v>35</v>
      </c>
      <c r="G24" s="15" t="s">
        <v>35</v>
      </c>
      <c r="H24" s="15">
        <v>1478785</v>
      </c>
      <c r="I24" s="2"/>
    </row>
    <row r="25" spans="1:9">
      <c r="A25" s="186" t="s">
        <v>955</v>
      </c>
      <c r="B25" s="187"/>
      <c r="C25" s="11" t="s">
        <v>35</v>
      </c>
      <c r="D25" s="15" t="s">
        <v>35</v>
      </c>
      <c r="E25" s="15" t="s">
        <v>35</v>
      </c>
      <c r="F25" s="15" t="s">
        <v>35</v>
      </c>
      <c r="G25" s="15" t="s">
        <v>35</v>
      </c>
      <c r="H25" s="15">
        <v>872852</v>
      </c>
      <c r="I25" s="2"/>
    </row>
    <row r="26" spans="1:9">
      <c r="A26" s="186" t="s">
        <v>1169</v>
      </c>
      <c r="B26" s="187"/>
      <c r="C26" s="11" t="s">
        <v>35</v>
      </c>
      <c r="D26" s="15" t="s">
        <v>35</v>
      </c>
      <c r="E26" s="15" t="s">
        <v>35</v>
      </c>
      <c r="F26" s="15">
        <v>1158658</v>
      </c>
      <c r="G26" s="15" t="s">
        <v>35</v>
      </c>
      <c r="H26" s="15" t="s">
        <v>35</v>
      </c>
      <c r="I26" s="2"/>
    </row>
    <row r="27" spans="1:9">
      <c r="A27" s="186" t="s">
        <v>478</v>
      </c>
      <c r="B27" s="187"/>
      <c r="C27" s="11" t="s">
        <v>35</v>
      </c>
      <c r="D27" s="15" t="s">
        <v>35</v>
      </c>
      <c r="E27" s="15" t="s">
        <v>35</v>
      </c>
      <c r="F27" s="15" t="s">
        <v>35</v>
      </c>
      <c r="G27" s="15" t="s">
        <v>35</v>
      </c>
      <c r="H27" s="15">
        <v>22060.73</v>
      </c>
      <c r="I27" s="2"/>
    </row>
    <row r="28" spans="1:9">
      <c r="A28" s="186" t="s">
        <v>1168</v>
      </c>
      <c r="B28" s="187"/>
      <c r="C28" s="11" t="s">
        <v>35</v>
      </c>
      <c r="D28" s="15" t="s">
        <v>35</v>
      </c>
      <c r="E28" s="15" t="s">
        <v>35</v>
      </c>
      <c r="F28" s="15" t="s">
        <v>35</v>
      </c>
      <c r="G28" s="15">
        <v>435080</v>
      </c>
      <c r="H28" s="15" t="s">
        <v>35</v>
      </c>
      <c r="I28" s="2"/>
    </row>
    <row r="29" spans="1:9">
      <c r="A29" s="186" t="s">
        <v>1167</v>
      </c>
      <c r="B29" s="187"/>
      <c r="C29" s="11" t="s">
        <v>35</v>
      </c>
      <c r="D29" s="15" t="s">
        <v>35</v>
      </c>
      <c r="E29" s="15" t="s">
        <v>35</v>
      </c>
      <c r="F29" s="15" t="s">
        <v>35</v>
      </c>
      <c r="G29" s="15" t="s">
        <v>35</v>
      </c>
      <c r="H29" s="15">
        <v>449650</v>
      </c>
      <c r="I29" s="2"/>
    </row>
    <row r="30" spans="1:9">
      <c r="A30" s="186" t="s">
        <v>1160</v>
      </c>
      <c r="B30" s="187"/>
      <c r="C30" s="11" t="s">
        <v>35</v>
      </c>
      <c r="D30" s="15">
        <v>1560000</v>
      </c>
      <c r="E30" s="15" t="s">
        <v>35</v>
      </c>
      <c r="F30" s="15" t="s">
        <v>35</v>
      </c>
      <c r="G30" s="15" t="s">
        <v>35</v>
      </c>
      <c r="H30" s="15" t="s">
        <v>35</v>
      </c>
      <c r="I30" s="2"/>
    </row>
    <row r="31" spans="1:9">
      <c r="A31" s="189" t="s">
        <v>243</v>
      </c>
      <c r="B31" s="190"/>
      <c r="C31" s="191">
        <v>2033755.7599999998</v>
      </c>
      <c r="D31" s="14">
        <v>1560000</v>
      </c>
      <c r="E31" s="14">
        <v>674000</v>
      </c>
      <c r="F31" s="14">
        <v>1158658</v>
      </c>
      <c r="G31" s="14">
        <v>435080</v>
      </c>
      <c r="H31" s="14">
        <v>8295252.7300000004</v>
      </c>
      <c r="I31" s="2"/>
    </row>
    <row r="32" spans="1:9">
      <c r="A32" s="12"/>
      <c r="B32" s="12"/>
      <c r="C32" s="12"/>
      <c r="D32" s="192"/>
      <c r="E32" s="192"/>
      <c r="F32" s="192"/>
      <c r="G32" s="192"/>
      <c r="H32" s="192"/>
      <c r="I32" s="2"/>
    </row>
    <row r="33" spans="1:9">
      <c r="A33" s="13" t="s">
        <v>244</v>
      </c>
      <c r="B33" s="12"/>
      <c r="C33" s="12"/>
      <c r="D33" s="192"/>
      <c r="E33" s="192"/>
      <c r="F33" s="192"/>
      <c r="G33" s="192"/>
      <c r="H33" s="192"/>
      <c r="I33" s="2"/>
    </row>
    <row r="34" spans="1:9">
      <c r="A34" s="13" t="s">
        <v>1166</v>
      </c>
      <c r="B34" s="12"/>
      <c r="C34" s="12"/>
      <c r="D34" s="192"/>
      <c r="E34" s="192"/>
      <c r="F34" s="192"/>
      <c r="G34" s="192"/>
      <c r="H34" s="192"/>
      <c r="I34" s="2"/>
    </row>
    <row r="35" spans="1:9">
      <c r="D35" s="2"/>
      <c r="E35" s="2"/>
      <c r="F35" s="2"/>
      <c r="G35" s="2"/>
      <c r="H35" s="2"/>
      <c r="I35" s="2"/>
    </row>
  </sheetData>
  <mergeCells count="1">
    <mergeCell ref="A1:D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5" orientation="landscape" r:id="rId1"/>
  <tableParts count="1">
    <tablePart r:id="rId2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rightToLeft="1" workbookViewId="0">
      <selection activeCell="D28" sqref="D28"/>
    </sheetView>
  </sheetViews>
  <sheetFormatPr defaultRowHeight="14.25"/>
  <cols>
    <col min="1" max="1" width="37.125" bestFit="1" customWidth="1"/>
    <col min="3" max="3" width="10.625" bestFit="1" customWidth="1"/>
  </cols>
  <sheetData>
    <row r="1" spans="1:3" ht="15" thickBot="1">
      <c r="A1" s="184" t="s">
        <v>480</v>
      </c>
      <c r="B1" s="185" t="s">
        <v>23</v>
      </c>
      <c r="C1" s="11" t="s">
        <v>125</v>
      </c>
    </row>
    <row r="2" spans="1:3">
      <c r="A2" s="186" t="s">
        <v>295</v>
      </c>
      <c r="B2" s="187"/>
      <c r="C2" s="15">
        <v>1600000</v>
      </c>
    </row>
    <row r="3" spans="1:3">
      <c r="A3" s="186" t="s">
        <v>277</v>
      </c>
      <c r="B3" s="187"/>
      <c r="C3" s="15">
        <v>1599000</v>
      </c>
    </row>
    <row r="4" spans="1:3">
      <c r="A4" s="186" t="s">
        <v>1177</v>
      </c>
      <c r="B4" s="187"/>
      <c r="C4" s="15">
        <v>1592604</v>
      </c>
    </row>
    <row r="5" spans="1:3">
      <c r="A5" s="186" t="s">
        <v>1178</v>
      </c>
      <c r="B5" s="187"/>
      <c r="C5" s="15">
        <v>1586440.68</v>
      </c>
    </row>
    <row r="6" spans="1:3">
      <c r="A6" s="186" t="s">
        <v>1179</v>
      </c>
      <c r="B6" s="187"/>
      <c r="C6" s="15">
        <v>1288983.06</v>
      </c>
    </row>
    <row r="7" spans="1:3">
      <c r="A7" s="186" t="s">
        <v>1180</v>
      </c>
      <c r="B7" s="187"/>
      <c r="C7" s="15">
        <v>1084765.95</v>
      </c>
    </row>
    <row r="8" spans="1:3">
      <c r="A8" s="189" t="s">
        <v>243</v>
      </c>
      <c r="B8" s="190"/>
      <c r="C8" s="14">
        <v>8751793.6900000013</v>
      </c>
    </row>
    <row r="9" spans="1:3">
      <c r="A9" s="12"/>
      <c r="B9" s="12"/>
      <c r="C9" s="12"/>
    </row>
    <row r="10" spans="1:3">
      <c r="A10" s="13" t="s">
        <v>244</v>
      </c>
      <c r="B10" s="12"/>
      <c r="C10" s="12"/>
    </row>
    <row r="11" spans="1:3">
      <c r="A11" s="13" t="s">
        <v>1181</v>
      </c>
      <c r="B11" s="12"/>
      <c r="C11" s="12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rightToLeft="1" workbookViewId="0">
      <selection activeCell="A42" sqref="A42"/>
    </sheetView>
  </sheetViews>
  <sheetFormatPr defaultRowHeight="12.75"/>
  <cols>
    <col min="1" max="1" width="25.5" style="29" bestFit="1" customWidth="1"/>
    <col min="2" max="2" width="12.25" style="29" customWidth="1"/>
    <col min="3" max="3" width="22.625" style="29" bestFit="1" customWidth="1"/>
    <col min="4" max="16384" width="9" style="29"/>
  </cols>
  <sheetData>
    <row r="1" spans="1:3" ht="13.5" thickBot="1">
      <c r="A1" s="205" t="s">
        <v>480</v>
      </c>
      <c r="B1" s="204" t="s">
        <v>23</v>
      </c>
      <c r="C1" s="203" t="s">
        <v>734</v>
      </c>
    </row>
    <row r="2" spans="1:3">
      <c r="A2" s="202" t="s">
        <v>340</v>
      </c>
      <c r="B2" s="201"/>
      <c r="C2" s="15">
        <v>1200000</v>
      </c>
    </row>
    <row r="3" spans="1:3">
      <c r="A3" s="202" t="s">
        <v>362</v>
      </c>
      <c r="B3" s="201"/>
      <c r="C3" s="15">
        <v>833000</v>
      </c>
    </row>
    <row r="4" spans="1:3">
      <c r="A4" s="202" t="s">
        <v>855</v>
      </c>
      <c r="B4" s="201"/>
      <c r="C4" s="15">
        <v>480000</v>
      </c>
    </row>
    <row r="5" spans="1:3">
      <c r="A5" s="202" t="s">
        <v>283</v>
      </c>
      <c r="B5" s="201"/>
      <c r="C5" s="15">
        <v>240000</v>
      </c>
    </row>
    <row r="6" spans="1:3">
      <c r="A6" s="202" t="s">
        <v>1183</v>
      </c>
      <c r="B6" s="201"/>
      <c r="C6" s="15">
        <v>80000</v>
      </c>
    </row>
    <row r="7" spans="1:3">
      <c r="A7" s="202" t="s">
        <v>445</v>
      </c>
      <c r="B7" s="201"/>
      <c r="C7" s="15">
        <v>66000</v>
      </c>
    </row>
    <row r="8" spans="1:3">
      <c r="A8" s="202" t="s">
        <v>370</v>
      </c>
      <c r="B8" s="201"/>
      <c r="C8" s="15">
        <v>60000</v>
      </c>
    </row>
    <row r="9" spans="1:3">
      <c r="A9" s="200" t="s">
        <v>243</v>
      </c>
      <c r="B9" s="199"/>
      <c r="C9" s="14">
        <v>2959000</v>
      </c>
    </row>
    <row r="10" spans="1:3">
      <c r="A10" s="197"/>
      <c r="B10" s="197"/>
      <c r="C10" s="197"/>
    </row>
    <row r="11" spans="1:3">
      <c r="A11" s="198" t="s">
        <v>244</v>
      </c>
      <c r="B11" s="197"/>
      <c r="C11" s="197"/>
    </row>
    <row r="12" spans="1:3">
      <c r="A12" s="198" t="s">
        <v>1182</v>
      </c>
      <c r="B12" s="197"/>
      <c r="C12" s="197"/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931E205BBB08441AEFFEBF8ABB23DF1" ma:contentTypeVersion="0" ma:contentTypeDescription="Create a new document." ma:contentTypeScope="" ma:versionID="5e16b795bfa190b891513a8f9da4548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1396956-D366-4E71-8E5D-F0AF897D1434}"/>
</file>

<file path=customXml/itemProps2.xml><?xml version="1.0" encoding="utf-8"?>
<ds:datastoreItem xmlns:ds="http://schemas.openxmlformats.org/officeDocument/2006/customXml" ds:itemID="{1AA60EA2-63E1-4CA6-8893-A14A7DE45047}"/>
</file>

<file path=customXml/itemProps3.xml><?xml version="1.0" encoding="utf-8"?>
<ds:datastoreItem xmlns:ds="http://schemas.openxmlformats.org/officeDocument/2006/customXml" ds:itemID="{034F86A3-BB64-4249-A74D-D708A8BD8C4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22</vt:i4>
      </vt:variant>
      <vt:variant>
        <vt:lpstr>טווחים בעלי שם</vt:lpstr>
      </vt:variant>
      <vt:variant>
        <vt:i4>2</vt:i4>
      </vt:variant>
    </vt:vector>
  </HeadingPairs>
  <TitlesOfParts>
    <vt:vector size="24" baseType="lpstr">
      <vt:lpstr>פירוט המשימות</vt:lpstr>
      <vt:lpstr>פרוייקטי הקרן לשמירת הניקיון</vt:lpstr>
      <vt:lpstr>1</vt:lpstr>
      <vt:lpstr>4</vt:lpstr>
      <vt:lpstr>5</vt:lpstr>
      <vt:lpstr>6</vt:lpstr>
      <vt:lpstr>7</vt:lpstr>
      <vt:lpstr>8</vt:lpstr>
      <vt:lpstr>9</vt:lpstr>
      <vt:lpstr>10</vt:lpstr>
      <vt:lpstr>11</vt:lpstr>
      <vt:lpstr>13</vt:lpstr>
      <vt:lpstr>14</vt:lpstr>
      <vt:lpstr>15</vt:lpstr>
      <vt:lpstr>פרוייקטים נוספים</vt:lpstr>
      <vt:lpstr>1.1</vt:lpstr>
      <vt:lpstr>1.2</vt:lpstr>
      <vt:lpstr>1.6</vt:lpstr>
      <vt:lpstr>1.10</vt:lpstr>
      <vt:lpstr>1.11</vt:lpstr>
      <vt:lpstr>1.13</vt:lpstr>
      <vt:lpstr>1.14</vt:lpstr>
      <vt:lpstr>'פרוייקטי הקרן לשמירת הניקיון'!WPrint_Area_W</vt:lpstr>
      <vt:lpstr>'פרוייקטים נוספים'!WPrint_Area_W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2017-06-26T18:59:23Z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0x010100F931E205BBB08441AEFFEBF8ABB23DF1</vt:lpwstr>
  </property>
  <property fmtid="{D5CDD505-2E9C-101B-9397-08002B2CF9AE}" pid="3" name="SanhedrinDocumentType">
    <vt:r8>88</vt:r8>
  </property>
  <property fmtid="{D5CDD505-2E9C-101B-9397-08002B2CF9AE}" pid="4" name="SanhedrinItemID">
    <vt:r8>2017724</vt:r8>
  </property>
</Properties>
</file>